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cae19bb150c8d329/Documents/2 - QUEEN CITY/Financials FY2021-2022/1 - FY 21-22 Reporting/2021.10 Reporting/"/>
    </mc:Choice>
  </mc:AlternateContent>
  <xr:revisionPtr revIDLastSave="0" documentId="8_{61F9992D-D341-4977-BC39-4F08C9DA26B2}" xr6:coauthVersionLast="47" xr6:coauthVersionMax="47" xr10:uidLastSave="{00000000-0000-0000-0000-000000000000}"/>
  <bookViews>
    <workbookView xWindow="-100" yWindow="-100" windowWidth="21467" windowHeight="11576" xr2:uid="{83D46DD7-75FB-4652-9976-CF660C841703}"/>
  </bookViews>
  <sheets>
    <sheet name="Financials Snapshot 21-22" sheetId="1" r:id="rId1"/>
    <sheet name="Fiscal Highlights 21-22" sheetId="2" r:id="rId2"/>
    <sheet name="Income Statement 21-22" sheetId="3" r:id="rId3"/>
    <sheet name="Bainbridge Is 21-22" sheetId="4" r:id="rId4"/>
    <sheet name="Committees 21-22" sheetId="5" r:id="rId5"/>
    <sheet name="Balance Sheet 21-22" sheetId="6" r:id="rId6"/>
    <sheet name="Banking &amp; InvestM 21-22" sheetId="7" r:id="rId7"/>
    <sheet name="Capital Projects 21-22" sheetId="8" r:id="rId8"/>
    <sheet name="Capital Assets &amp; Funds 21-22" sheetId="11" r:id="rId9"/>
    <sheet name="Membership 21-22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TIVE" localSheetId="8">'[2]Dues Structure'!$B$12</definedName>
    <definedName name="ACTIVE" localSheetId="0">'[2]Dues Structure'!$B$12</definedName>
    <definedName name="ACTIVE">'[3]Dues Structure'!$B$12</definedName>
    <definedName name="AprSun1">DATEVALUE("4/1/"&amp;'[4]2018'!$B$1)-WEEKDAY(DATEVALUE("4/1/"&amp;'[4]2018'!$B$1))+1</definedName>
    <definedName name="AugSun1">DATEVALUE("8/1/"&amp;'[4]2018'!$B$1)-WEEKDAY(DATEVALUE("8/1/"&amp;'[4]2018'!$B$1))+1</definedName>
    <definedName name="Calendar" localSheetId="3">'Bainbridge Is 21-22'!DaysAndWeeks + DateOfFirst - WEEKDAY(DateOfFirst,2)</definedName>
    <definedName name="Calendar" localSheetId="5">'Balance Sheet 21-22'!DaysAndWeeks + DateOfFirst - WEEKDAY(DateOfFirst,2)</definedName>
    <definedName name="Calendar" localSheetId="6">'Banking &amp; InvestM 21-22'!DaysAndWeeks + DateOfFirst - WEEKDAY(DateOfFirst,2)</definedName>
    <definedName name="Calendar" localSheetId="8">'[5]Officers Cmtes Appts'!DaysAndWeeks + DateOfFirst - WEEKDAY(DateOfFirst,2)</definedName>
    <definedName name="Calendar" localSheetId="7">'Capital Projects 21-22'!DaysAndWeeks + DateOfFirst - WEEKDAY(DateOfFirst,2)</definedName>
    <definedName name="Calendar" localSheetId="4">'Committees 21-22'!DaysAndWeeks + DateOfFirst - WEEKDAY(DateOfFirst,2)</definedName>
    <definedName name="Calendar" localSheetId="0">'[5]Officers Cmtes Appts'!DaysAndWeeks + DateOfFirst - WEEKDAY(DateOfFirst,2)</definedName>
    <definedName name="Calendar" localSheetId="1">[8]!DaysAndWeeks + DateOfFirst - WEEKDAY(DateOfFirst,2)</definedName>
    <definedName name="Calendar" localSheetId="2">'Income Statement 21-22'!DaysAndWeeks + DateOfFirst - WEEKDAY(DateOfFirst,2)</definedName>
    <definedName name="Calendar" localSheetId="9">'Membership 21-22'!DaysAndWeeks + DateOfFirst - WEEKDAY(DateOfFirst,2)</definedName>
    <definedName name="Calendar">DaysAndWeeks + DateOfFirst - WEEKDAY(DateOfFirst,2)</definedName>
    <definedName name="CalendarYear" localSheetId="5">#REF!</definedName>
    <definedName name="CalendarYear" localSheetId="6">#REF!</definedName>
    <definedName name="CalendarYear" localSheetId="8">#REF!</definedName>
    <definedName name="CalendarYear" localSheetId="7">#REF!</definedName>
    <definedName name="CalendarYear" localSheetId="0">#REF!</definedName>
    <definedName name="CalendarYear" localSheetId="1">#REF!</definedName>
    <definedName name="CalendarYear" localSheetId="9">#REF!</definedName>
    <definedName name="CalendarYear">#REF!</definedName>
    <definedName name="CalYear">[6]Settings!$R$4</definedName>
    <definedName name="_xlnm.Database" localSheetId="5">#REF!</definedName>
    <definedName name="_xlnm.Database" localSheetId="6">#REF!</definedName>
    <definedName name="_xlnm.Database" localSheetId="8">#REF!</definedName>
    <definedName name="_xlnm.Database" localSheetId="7">#REF!</definedName>
    <definedName name="_xlnm.Database" localSheetId="0">#REF!</definedName>
    <definedName name="_xlnm.Database" localSheetId="1">#REF!</definedName>
    <definedName name="_xlnm.Database" localSheetId="9">#REF!</definedName>
    <definedName name="_xlnm.Database">#REF!</definedName>
    <definedName name="Days" localSheetId="3">{0,1,2,3,4,5,6} + {0;1;2;3;4;5}*7</definedName>
    <definedName name="Days" localSheetId="5">{0,1,2,3,4,5,6} + {0;1;2;3;4;5}*7</definedName>
    <definedName name="Days" localSheetId="6">{0,1,2,3,4,5,6} + {0;1;2;3;4;5}*7</definedName>
    <definedName name="Days" localSheetId="8">{0,1,2,3,4,5,6} + {0;1;2;3;4;5}*7</definedName>
    <definedName name="Days" localSheetId="7">{0,1,2,3,4,5,6} + {0;1;2;3;4;5}*7</definedName>
    <definedName name="Days" localSheetId="4">{0,1,2,3,4,5,6} + {0;1;2;3;4;5}*7</definedName>
    <definedName name="Days" localSheetId="0">{0,1,2,3,4,5,6} + {0;1;2;3;4;5}*7</definedName>
    <definedName name="Days" localSheetId="1">{0,1,2,3,4,5,6} + {0;1;2;3;4;5}*7</definedName>
    <definedName name="Days" localSheetId="2">{0,1,2,3,4,5,6} + {0;1;2;3;4;5}*7</definedName>
    <definedName name="Days" localSheetId="9">{0,1,2,3,4,5,6} + {0;1;2;3;4;5}*7</definedName>
    <definedName name="Days">{0,1,2,3,4,5,6} + {0;1;2;3;4;5}*7</definedName>
    <definedName name="DaysAndWeeks" localSheetId="3">{0,1,2,3,4,5,6} + {0;1;2;3;4;5}*7</definedName>
    <definedName name="DaysAndWeeks" localSheetId="5">{0,1,2,3,4,5,6} + {0;1;2;3;4;5}*7</definedName>
    <definedName name="DaysAndWeeks" localSheetId="6">{0,1,2,3,4,5,6} + {0;1;2;3;4;5}*7</definedName>
    <definedName name="DaysAndWeeks" localSheetId="8">{0,1,2,3,4,5,6} + {0;1;2;3;4;5}*7</definedName>
    <definedName name="DaysAndWeeks" localSheetId="7">{0,1,2,3,4,5,6} + {0;1;2;3;4;5}*7</definedName>
    <definedName name="DaysAndWeeks" localSheetId="4">{0,1,2,3,4,5,6} + {0;1;2;3;4;5}*7</definedName>
    <definedName name="DaysAndWeeks" localSheetId="0">{0,1,2,3,4,5,6} + {0;1;2;3;4;5}*7</definedName>
    <definedName name="DaysAndWeeks" localSheetId="1">{0,1,2,3,4,5,6} + {0;1;2;3;4;5}*7</definedName>
    <definedName name="DaysAndWeeks" localSheetId="2">{0,1,2,3,4,5,6} + {0;1;2;3;4;5}*7</definedName>
    <definedName name="DaysAndWeeks" localSheetId="9">{0,1,2,3,4,5,6} + {0;1;2;3;4;5}*7</definedName>
    <definedName name="DaysAndWeeks">{0,1,2,3,4,5,6} + {0;1;2;3;4;5}*7</definedName>
    <definedName name="DecSun1">DATEVALUE("12/1/"&amp;'[4]2018'!$B$1)-WEEKDAY(DATEVALUE("12/1/"&amp;'[4]2018'!$B$1))+1</definedName>
    <definedName name="ER">"#REF!"</definedName>
    <definedName name="_xlnm.Extract" localSheetId="5">#REF!</definedName>
    <definedName name="_xlnm.Extract" localSheetId="6">#REF!</definedName>
    <definedName name="_xlnm.Extract" localSheetId="8">#REF!</definedName>
    <definedName name="_xlnm.Extract" localSheetId="7">#REF!</definedName>
    <definedName name="_xlnm.Extract" localSheetId="0">#REF!</definedName>
    <definedName name="_xlnm.Extract" localSheetId="1">#REF!</definedName>
    <definedName name="_xlnm.Extract" localSheetId="9">#REF!</definedName>
    <definedName name="_xlnm.Extract">#REF!</definedName>
    <definedName name="FebSun1">DATEVALUE("2/1/"&amp;'[4]2018'!$B$1)-WEEKDAY(DATEVALUE("2/1/"&amp;'[4]2018'!$B$1))+1</definedName>
    <definedName name="JanSun1">DATEVALUE("1/1/"&amp;'[4]2018'!$B$1)-WEEKDAY(DATEVALUE("1/1/"&amp;'[4]2018'!$B$1))+1</definedName>
    <definedName name="JulSun1">DATEVALUE("7/1/"&amp;'[4]2018'!$B$1)-WEEKDAY(DATEVALUE("7/1/"&amp;'[4]2018'!$B$1))+1</definedName>
    <definedName name="JunSun1">DATEVALUE("6/1/"&amp;'[4]2018'!$B$1)-WEEKDAY(DATEVALUE("6/1/"&amp;'[4]2018'!$B$1))+1</definedName>
    <definedName name="LIFE" localSheetId="8">'[2]Dues Structure'!$B$13</definedName>
    <definedName name="LIFE" localSheetId="0">'[2]Dues Structure'!$B$13</definedName>
    <definedName name="LIFE">'[3]Dues Structure'!$B$13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Sun1">DATEVALUE("3/1/"&amp;'[4]2018'!$B$1)-WEEKDAY(DATEVALUE("3/1/"&amp;'[4]2018'!$B$1))+1</definedName>
    <definedName name="MayMondays" localSheetId="3">SUM((WEEKDAY(DATE(CalYear,5,(ROW(INDIRECT("1:"&amp;DAY(DATE(CalYear,5+1,0)))))))=2)*1)</definedName>
    <definedName name="MayMondays" localSheetId="5">SUM((WEEKDAY(DATE(CalYear,5,(ROW(INDIRECT("1:"&amp;DAY(DATE(CalYear,5+1,0)))))))=2)*1)</definedName>
    <definedName name="MayMondays" localSheetId="6">SUM((WEEKDAY(DATE(CalYear,5,(ROW(INDIRECT("1:"&amp;DAY(DATE(CalYear,5+1,0)))))))=2)*1)</definedName>
    <definedName name="MayMondays" localSheetId="8">SUM((WEEKDAY(DATE([0]!CalYear,5,(ROW(INDIRECT("1:"&amp;DAY(DATE([0]!CalYear,5+1,0)))))))=2)*1)</definedName>
    <definedName name="MayMondays" localSheetId="7">SUM((WEEKDAY(DATE(CalYear,5,(ROW(INDIRECT("1:"&amp;DAY(DATE(CalYear,5+1,0)))))))=2)*1)</definedName>
    <definedName name="MayMondays" localSheetId="4">SUM((WEEKDAY(DATE(CalYear,5,(ROW(INDIRECT("1:"&amp;DAY(DATE(CalYear,5+1,0)))))))=2)*1)</definedName>
    <definedName name="MayMondays" localSheetId="0">SUM((WEEKDAY(DATE(CalYear,5,(ROW(INDIRECT("1:"&amp;DAY(DATE(CalYear,5+1,0)))))))=2)*1)</definedName>
    <definedName name="MayMondays" localSheetId="1">SUM((WEEKDAY(DATE([9]!CalYear,5,(ROW(INDIRECT("1:"&amp;DAY(DATE([9]!CalYear,5+1,0)))))))=2)*1)</definedName>
    <definedName name="MayMondays" localSheetId="2">SUM((WEEKDAY(DATE(CalYear,5,(ROW(INDIRECT("1:"&amp;DAY(DATE(CalYear,5+1,0)))))))=2)*1)</definedName>
    <definedName name="MayMondays" localSheetId="9">SUM((WEEKDAY(DATE(CalYear,5,(ROW(INDIRECT("1:"&amp;DAY(DATE(CalYear,5+1,0)))))))=2)*1)</definedName>
    <definedName name="MayMondays">SUM((WEEKDAY(DATE(CalYear,5,(ROW(INDIRECT("1:"&amp;DAY(DATE(CalYear,5+1,0)))))))=2)*1)</definedName>
    <definedName name="MaySun1">DATEVALUE("5/1/"&amp;'[4]2018'!$B$1)-WEEKDAY(DATEVALUE("5/1/"&amp;'[4]2018'!$B$1))+1</definedName>
    <definedName name="Minutes" localSheetId="3">[7]!DaysAndWeeks + DateOfFirst - WEEKDAY(DateOfFirst,2)</definedName>
    <definedName name="Minutes" localSheetId="5">[7]!DaysAndWeeks + DateOfFirst - WEEKDAY(DateOfFirst,2)</definedName>
    <definedName name="Minutes" localSheetId="6">[7]!DaysAndWeeks + DateOfFirst - WEEKDAY(DateOfFirst,2)</definedName>
    <definedName name="Minutes" localSheetId="8">[7]!DaysAndWeeks + DateOfFirst - WEEKDAY(DateOfFirst,2)</definedName>
    <definedName name="Minutes" localSheetId="7">[7]!DaysAndWeeks + DateOfFirst - WEEKDAY(DateOfFirst,2)</definedName>
    <definedName name="Minutes" localSheetId="4">[7]!DaysAndWeeks + DateOfFirst - WEEKDAY(DateOfFirst,2)</definedName>
    <definedName name="Minutes" localSheetId="0">[7]!DaysAndWeeks + DateOfFirst - WEEKDAY(DateOfFirst,2)</definedName>
    <definedName name="Minutes" localSheetId="1">[7]!DaysAndWeeks + DateOfFirst - WEEKDAY(DateOfFirst,2)</definedName>
    <definedName name="Minutes" localSheetId="2">[7]!DaysAndWeeks + DateOfFirst - WEEKDAY(DateOfFirst,2)</definedName>
    <definedName name="Minutes" localSheetId="9">[7]!DaysAndWeeks + DateOfFirst - WEEKDAY(DateOfFirst,2)</definedName>
    <definedName name="Minutes">[7]!DaysAndWeeks + DateOfFirst - WEEKDAY(DateOfFirst,2)</definedName>
    <definedName name="NovSun1">DATEVALUE("11/1/"&amp;'[4]2018'!$B$1)-WEEKDAY(DATEVALUE("11/1/"&amp;'[4]2018'!$B$1))+1</definedName>
    <definedName name="Observed">[6]Settings!$I$6</definedName>
    <definedName name="OctSun1">DATEVALUE("10/1/"&amp;'[4]2018'!$B$1)-WEEKDAY(DATEVALUE("10/1/"&amp;'[4]2018'!$B$1))+1</definedName>
    <definedName name="_xlnm.Print_Area" localSheetId="3">'Bainbridge Is 21-22'!$A$1:$L$55</definedName>
    <definedName name="_xlnm.Print_Area" localSheetId="5">'Balance Sheet 21-22'!$A$1:$J$88</definedName>
    <definedName name="_xlnm.Print_Area" localSheetId="6">'Banking &amp; InvestM 21-22'!$A$1:$J$84</definedName>
    <definedName name="_xlnm.Print_Area" localSheetId="8">'Capital Assets &amp; Funds 21-22'!$A$1:$Q$65</definedName>
    <definedName name="_xlnm.Print_Area" localSheetId="7">'Capital Projects 21-22'!$A$1:$J$72</definedName>
    <definedName name="_xlnm.Print_Area" localSheetId="4">'Committees 21-22'!$A$1:$K$72</definedName>
    <definedName name="_xlnm.Print_Area" localSheetId="0">'Financials Snapshot 21-22'!$A$1:$L$68</definedName>
    <definedName name="_xlnm.Print_Area" localSheetId="1">'Fiscal Highlights 21-22'!$A$1:$E$57</definedName>
    <definedName name="_xlnm.Print_Area" localSheetId="2">'Income Statement 21-22'!$A$1:$L$73</definedName>
    <definedName name="_xlnm.Print_Area" localSheetId="9">'Membership 21-22'!$A$1:$R$66</definedName>
    <definedName name="_xlnm.Print_Titles" localSheetId="8">'Capital Assets &amp; Funds 21-22'!$1:$8</definedName>
    <definedName name="_xlnm.Print_Titles" localSheetId="0">'Financials Snapshot 21-22'!$2:$8</definedName>
    <definedName name="_xlnm.Print_Titles" localSheetId="1">'Fiscal Highlights 21-22'!$2:$5</definedName>
    <definedName name="_xlnm.Print_Titles" localSheetId="9">'Membership 21-22'!$1:$9</definedName>
    <definedName name="RI">"#REF!"</definedName>
    <definedName name="SENIOR" localSheetId="8">'[2]Dues Structure'!$B$14</definedName>
    <definedName name="SENIOR" localSheetId="0">'[2]Dues Structure'!$B$14</definedName>
    <definedName name="SENIOR">'[3]Dues Structure'!$B$14</definedName>
    <definedName name="SepSun1">DATEVALUE("9/1/"&amp;'[4]2018'!$B$1)-WEEKDAY(DATEVALUE("9/1/"&amp;'[4]2018'!$B$1))+1</definedName>
    <definedName name="ShowHolidays">[6]Settings!$I$5</definedName>
    <definedName name="ShowObserved">[6]Settings!$I$7</definedName>
    <definedName name="SOCIAL" localSheetId="8">'[2]Dues Structure'!$B$15</definedName>
    <definedName name="SOCIAL" localSheetId="0">'[2]Dues Structure'!$B$15</definedName>
    <definedName name="SOCIAL">'[3]Dues Structure'!$B$15</definedName>
    <definedName name="WeekStart" localSheetId="5">#REF!</definedName>
    <definedName name="WeekStart" localSheetId="6">#REF!</definedName>
    <definedName name="WeekStart" localSheetId="8">#REF!</definedName>
    <definedName name="WeekStart" localSheetId="7">#REF!</definedName>
    <definedName name="WeekStart" localSheetId="0">#REF!</definedName>
    <definedName name="WeekStart" localSheetId="1">#REF!</definedName>
    <definedName name="WeekStart" localSheetId="9">#REF!</definedName>
    <definedName name="WeekStart">#REF!</definedName>
    <definedName name="wrn.ALL._.REPORTS." localSheetId="3" hidden="1">{"budget totals by year",#N/A,TRUE,"budg2005";"maint labor by year",#N/A,TRUE,"maint labor";"budget by month",#N/A,TRUE,"budg2005";"maint labor by month",#N/A,TRUE,"maint labor"}</definedName>
    <definedName name="wrn.ALL._.REPORTS." localSheetId="5" hidden="1">{"budget totals by year",#N/A,TRUE,"budg2005";"maint labor by year",#N/A,TRUE,"maint labor";"budget by month",#N/A,TRUE,"budg2005";"maint labor by month",#N/A,TRUE,"maint labor"}</definedName>
    <definedName name="wrn.ALL._.REPORTS." localSheetId="6" hidden="1">{"budget totals by year",#N/A,TRUE,"budg2005";"maint labor by year",#N/A,TRUE,"maint labor";"budget by month",#N/A,TRUE,"budg2005";"maint labor by month",#N/A,TRUE,"maint labor"}</definedName>
    <definedName name="wrn.ALL._.REPORTS." localSheetId="8" hidden="1">{"budget totals by year",#N/A,TRUE,"budg2005";"maint labor by year",#N/A,TRUE,"maint labor";"budget by month",#N/A,TRUE,"budg2005";"maint labor by month",#N/A,TRUE,"maint labor"}</definedName>
    <definedName name="wrn.ALL._.REPORTS." localSheetId="7" hidden="1">{"budget totals by year",#N/A,TRUE,"budg2005";"maint labor by year",#N/A,TRUE,"maint labor";"budget by month",#N/A,TRUE,"budg2005";"maint labor by month",#N/A,TRUE,"maint labor"}</definedName>
    <definedName name="wrn.ALL._.REPORTS." localSheetId="4" hidden="1">{"budget totals by year",#N/A,TRUE,"budg2005";"maint labor by year",#N/A,TRUE,"maint labor";"budget by month",#N/A,TRUE,"budg2005";"maint labor by month",#N/A,TRUE,"maint labor"}</definedName>
    <definedName name="wrn.ALL._.REPORTS." localSheetId="0" hidden="1">{"budget totals by year",#N/A,TRUE,"budg2005";"maint labor by year",#N/A,TRUE,"maint labor";"budget by month",#N/A,TRUE,"budg2005";"maint labor by month",#N/A,TRUE,"maint labor"}</definedName>
    <definedName name="wrn.ALL._.REPORTS." localSheetId="1" hidden="1">{"budget totals by year",#N/A,TRUE,"budg2005";"maint labor by year",#N/A,TRUE,"maint labor";"budget by month",#N/A,TRUE,"budg2005";"maint labor by month",#N/A,TRUE,"maint labor"}</definedName>
    <definedName name="wrn.ALL._.REPORTS." localSheetId="2" hidden="1">{"budget totals by year",#N/A,TRUE,"budg2005";"maint labor by year",#N/A,TRUE,"maint labor";"budget by month",#N/A,TRUE,"budg2005";"maint labor by month",#N/A,TRUE,"maint labor"}</definedName>
    <definedName name="wrn.ALL._.REPORTS." localSheetId="9" hidden="1">{"budget totals by year",#N/A,TRUE,"budg2005";"maint labor by year",#N/A,TRUE,"maint labor";"budget by month",#N/A,TRUE,"budg2005";"maint labor by month",#N/A,TRUE,"maint labor"}</definedName>
    <definedName name="wrn.ALL._.REPORTS." hidden="1">{"budget totals by year",#N/A,TRUE,"budg2005";"maint labor by year",#N/A,TRUE,"maint labor";"budget by month",#N/A,TRUE,"budg2005";"maint labor by month",#N/A,TRUE,"maint labor"}</definedName>
    <definedName name="wrn.BY._.MONTH." localSheetId="3" hidden="1">{"budget by month",#N/A,TRUE,"budg2005";"maint labor by month",#N/A,TRUE,"maint labor"}</definedName>
    <definedName name="wrn.BY._.MONTH." localSheetId="5" hidden="1">{"budget by month",#N/A,TRUE,"budg2005";"maint labor by month",#N/A,TRUE,"maint labor"}</definedName>
    <definedName name="wrn.BY._.MONTH." localSheetId="6" hidden="1">{"budget by month",#N/A,TRUE,"budg2005";"maint labor by month",#N/A,TRUE,"maint labor"}</definedName>
    <definedName name="wrn.BY._.MONTH." localSheetId="8" hidden="1">{"budget by month",#N/A,TRUE,"budg2005";"maint labor by month",#N/A,TRUE,"maint labor"}</definedName>
    <definedName name="wrn.BY._.MONTH." localSheetId="7" hidden="1">{"budget by month",#N/A,TRUE,"budg2005";"maint labor by month",#N/A,TRUE,"maint labor"}</definedName>
    <definedName name="wrn.BY._.MONTH." localSheetId="4" hidden="1">{"budget by month",#N/A,TRUE,"budg2005";"maint labor by month",#N/A,TRUE,"maint labor"}</definedName>
    <definedName name="wrn.BY._.MONTH." localSheetId="0" hidden="1">{"budget by month",#N/A,TRUE,"budg2005";"maint labor by month",#N/A,TRUE,"maint labor"}</definedName>
    <definedName name="wrn.BY._.MONTH." localSheetId="1" hidden="1">{"budget by month",#N/A,TRUE,"budg2005";"maint labor by month",#N/A,TRUE,"maint labor"}</definedName>
    <definedName name="wrn.BY._.MONTH." localSheetId="2" hidden="1">{"budget by month",#N/A,TRUE,"budg2005";"maint labor by month",#N/A,TRUE,"maint labor"}</definedName>
    <definedName name="wrn.BY._.MONTH." localSheetId="9" hidden="1">{"budget by month",#N/A,TRUE,"budg2005";"maint labor by month",#N/A,TRUE,"maint labor"}</definedName>
    <definedName name="wrn.BY._.MONTH." hidden="1">{"budget by month",#N/A,TRUE,"budg2005";"maint labor by month",#N/A,TRUE,"maint labor"}</definedName>
    <definedName name="wrn.TOTALS._.BY._.YEAR." localSheetId="3" hidden="1">{"budget totals by year",#N/A,TRUE,"budg2005";"maint labor by year",#N/A,TRUE,"maint labor"}</definedName>
    <definedName name="wrn.TOTALS._.BY._.YEAR." localSheetId="5" hidden="1">{"budget totals by year",#N/A,TRUE,"budg2005";"maint labor by year",#N/A,TRUE,"maint labor"}</definedName>
    <definedName name="wrn.TOTALS._.BY._.YEAR." localSheetId="6" hidden="1">{"budget totals by year",#N/A,TRUE,"budg2005";"maint labor by year",#N/A,TRUE,"maint labor"}</definedName>
    <definedName name="wrn.TOTALS._.BY._.YEAR." localSheetId="8" hidden="1">{"budget totals by year",#N/A,TRUE,"budg2005";"maint labor by year",#N/A,TRUE,"maint labor"}</definedName>
    <definedName name="wrn.TOTALS._.BY._.YEAR." localSheetId="7" hidden="1">{"budget totals by year",#N/A,TRUE,"budg2005";"maint labor by year",#N/A,TRUE,"maint labor"}</definedName>
    <definedName name="wrn.TOTALS._.BY._.YEAR." localSheetId="4" hidden="1">{"budget totals by year",#N/A,TRUE,"budg2005";"maint labor by year",#N/A,TRUE,"maint labor"}</definedName>
    <definedName name="wrn.TOTALS._.BY._.YEAR." localSheetId="0" hidden="1">{"budget totals by year",#N/A,TRUE,"budg2005";"maint labor by year",#N/A,TRUE,"maint labor"}</definedName>
    <definedName name="wrn.TOTALS._.BY._.YEAR." localSheetId="1" hidden="1">{"budget totals by year",#N/A,TRUE,"budg2005";"maint labor by year",#N/A,TRUE,"maint labor"}</definedName>
    <definedName name="wrn.TOTALS._.BY._.YEAR." localSheetId="2" hidden="1">{"budget totals by year",#N/A,TRUE,"budg2005";"maint labor by year",#N/A,TRUE,"maint labor"}</definedName>
    <definedName name="wrn.TOTALS._.BY._.YEAR." localSheetId="9" hidden="1">{"budget totals by year",#N/A,TRUE,"budg2005";"maint labor by year",#N/A,TRUE,"maint labor"}</definedName>
    <definedName name="wrn.TOTALS._.BY._.YEAR." hidden="1">{"budget totals by year",#N/A,TRUE,"budg2005";"maint labor by year",#N/A,TRUE,"maint labor"}</definedName>
    <definedName name="Year">'[4]2018'!$B$1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3" l="1"/>
  <c r="J37" i="11"/>
  <c r="P33" i="11"/>
  <c r="P31" i="11"/>
  <c r="C28" i="11"/>
  <c r="C27" i="11"/>
  <c r="J26" i="11"/>
  <c r="J25" i="11"/>
  <c r="J27" i="11" s="1"/>
  <c r="P24" i="11"/>
  <c r="J24" i="11"/>
  <c r="N22" i="11"/>
  <c r="N26" i="11" s="1"/>
  <c r="C22" i="11"/>
  <c r="J21" i="11"/>
  <c r="K19" i="11" s="1"/>
  <c r="C21" i="11"/>
  <c r="P20" i="11"/>
  <c r="K20" i="11"/>
  <c r="P17" i="11"/>
  <c r="P22" i="11" s="1"/>
  <c r="P26" i="11" s="1"/>
  <c r="O17" i="11"/>
  <c r="O22" i="11" s="1"/>
  <c r="O26" i="11" s="1"/>
  <c r="N17" i="11"/>
  <c r="K17" i="11"/>
  <c r="K16" i="11"/>
  <c r="C16" i="11"/>
  <c r="P15" i="11"/>
  <c r="K15" i="11"/>
  <c r="C15" i="11"/>
  <c r="P14" i="11"/>
  <c r="K14" i="11"/>
  <c r="C14" i="11"/>
  <c r="K13" i="11"/>
  <c r="C13" i="11"/>
  <c r="K11" i="11"/>
  <c r="C11" i="11"/>
  <c r="M8" i="11"/>
  <c r="D3" i="11"/>
  <c r="Q64" i="10"/>
  <c r="H64" i="10" s="1"/>
  <c r="Q63" i="10"/>
  <c r="H63" i="10" s="1"/>
  <c r="Q62" i="10"/>
  <c r="H62" i="10" s="1"/>
  <c r="Q61" i="10"/>
  <c r="H61" i="10" s="1"/>
  <c r="Q53" i="10"/>
  <c r="P53" i="10"/>
  <c r="O53" i="10"/>
  <c r="N53" i="10"/>
  <c r="M53" i="10"/>
  <c r="L53" i="10"/>
  <c r="K53" i="10"/>
  <c r="J53" i="10"/>
  <c r="I53" i="10"/>
  <c r="H53" i="10"/>
  <c r="G53" i="10"/>
  <c r="F53" i="10"/>
  <c r="D53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D34" i="10"/>
  <c r="D33" i="10"/>
  <c r="D32" i="10"/>
  <c r="D31" i="10"/>
  <c r="D30" i="10"/>
  <c r="D35" i="10" s="1"/>
  <c r="P22" i="10"/>
  <c r="L22" i="10"/>
  <c r="F22" i="10"/>
  <c r="Q19" i="10"/>
  <c r="Q22" i="10" s="1"/>
  <c r="P19" i="10"/>
  <c r="O19" i="10"/>
  <c r="O22" i="10" s="1"/>
  <c r="N19" i="10"/>
  <c r="N22" i="10" s="1"/>
  <c r="M19" i="10"/>
  <c r="M22" i="10" s="1"/>
  <c r="L19" i="10"/>
  <c r="K19" i="10"/>
  <c r="K22" i="10" s="1"/>
  <c r="J19" i="10"/>
  <c r="J22" i="10" s="1"/>
  <c r="I19" i="10"/>
  <c r="I22" i="10" s="1"/>
  <c r="H19" i="10"/>
  <c r="H22" i="10" s="1"/>
  <c r="G19" i="10"/>
  <c r="G22" i="10" s="1"/>
  <c r="F19" i="10"/>
  <c r="D19" i="10"/>
  <c r="D22" i="10" s="1"/>
  <c r="B3" i="10"/>
  <c r="G50" i="8"/>
  <c r="F50" i="8"/>
  <c r="D50" i="8"/>
  <c r="H47" i="8"/>
  <c r="H50" i="8" s="1"/>
  <c r="G47" i="8"/>
  <c r="F47" i="8"/>
  <c r="E47" i="8"/>
  <c r="E50" i="8" s="1"/>
  <c r="D47" i="8"/>
  <c r="H45" i="8"/>
  <c r="F38" i="8"/>
  <c r="F53" i="8" s="1"/>
  <c r="G35" i="8"/>
  <c r="F35" i="8"/>
  <c r="E35" i="8"/>
  <c r="D35" i="8"/>
  <c r="H33" i="8"/>
  <c r="H35" i="8" s="1"/>
  <c r="G27" i="8"/>
  <c r="F27" i="8"/>
  <c r="E27" i="8"/>
  <c r="D27" i="8"/>
  <c r="H25" i="8"/>
  <c r="H27" i="8" s="1"/>
  <c r="H19" i="8"/>
  <c r="G19" i="8"/>
  <c r="G38" i="8" s="1"/>
  <c r="G53" i="8" s="1"/>
  <c r="F19" i="8"/>
  <c r="E19" i="8"/>
  <c r="E38" i="8" s="1"/>
  <c r="D19" i="8"/>
  <c r="D38" i="8" s="1"/>
  <c r="D53" i="8" s="1"/>
  <c r="H17" i="8"/>
  <c r="H16" i="8"/>
  <c r="H15" i="8"/>
  <c r="B4" i="8"/>
  <c r="D76" i="7"/>
  <c r="I53" i="7" s="1"/>
  <c r="H74" i="7"/>
  <c r="D73" i="7"/>
  <c r="I45" i="7" s="1"/>
  <c r="D72" i="7"/>
  <c r="D64" i="7"/>
  <c r="D65" i="7" s="1"/>
  <c r="D63" i="7"/>
  <c r="D62" i="7"/>
  <c r="D60" i="7"/>
  <c r="D44" i="7"/>
  <c r="I52" i="7" s="1"/>
  <c r="D36" i="7"/>
  <c r="D31" i="7"/>
  <c r="D26" i="7"/>
  <c r="D41" i="7" s="1"/>
  <c r="I42" i="7" s="1"/>
  <c r="D21" i="7"/>
  <c r="D16" i="7"/>
  <c r="D11" i="7"/>
  <c r="D3" i="7"/>
  <c r="H75" i="6"/>
  <c r="G75" i="6"/>
  <c r="I74" i="6"/>
  <c r="I73" i="6"/>
  <c r="I72" i="6"/>
  <c r="I75" i="6" s="1"/>
  <c r="H65" i="6"/>
  <c r="G65" i="6"/>
  <c r="I63" i="6"/>
  <c r="I62" i="6"/>
  <c r="I61" i="6"/>
  <c r="I60" i="6"/>
  <c r="I59" i="6"/>
  <c r="I58" i="6"/>
  <c r="H55" i="6"/>
  <c r="H67" i="6" s="1"/>
  <c r="H69" i="6" s="1"/>
  <c r="H77" i="6" s="1"/>
  <c r="G55" i="6"/>
  <c r="I55" i="6" s="1"/>
  <c r="I54" i="6"/>
  <c r="H45" i="6"/>
  <c r="G45" i="6"/>
  <c r="I44" i="6"/>
  <c r="I43" i="6"/>
  <c r="I42" i="6"/>
  <c r="I41" i="6"/>
  <c r="I40" i="6"/>
  <c r="I39" i="6"/>
  <c r="I38" i="6"/>
  <c r="I37" i="6"/>
  <c r="I36" i="6"/>
  <c r="I35" i="6"/>
  <c r="H32" i="6"/>
  <c r="G32" i="6"/>
  <c r="I31" i="6"/>
  <c r="I30" i="6"/>
  <c r="H25" i="6"/>
  <c r="G25" i="6"/>
  <c r="I24" i="6"/>
  <c r="I23" i="6"/>
  <c r="I22" i="6"/>
  <c r="I21" i="6"/>
  <c r="I20" i="6"/>
  <c r="I19" i="6"/>
  <c r="I18" i="6"/>
  <c r="I17" i="6"/>
  <c r="I16" i="6"/>
  <c r="H13" i="6"/>
  <c r="G13" i="6"/>
  <c r="I12" i="6"/>
  <c r="H9" i="6"/>
  <c r="H27" i="6" s="1"/>
  <c r="H47" i="6" s="1"/>
  <c r="G9" i="6"/>
  <c r="I9" i="6" s="1"/>
  <c r="I8" i="6"/>
  <c r="I7" i="6"/>
  <c r="H2" i="6"/>
  <c r="J67" i="5"/>
  <c r="F67" i="5"/>
  <c r="E67" i="5"/>
  <c r="I66" i="5"/>
  <c r="G66" i="5"/>
  <c r="I65" i="5"/>
  <c r="G65" i="5"/>
  <c r="G64" i="5"/>
  <c r="I63" i="5"/>
  <c r="G63" i="5"/>
  <c r="I62" i="5"/>
  <c r="G62" i="5"/>
  <c r="I61" i="5"/>
  <c r="G61" i="5"/>
  <c r="I60" i="5"/>
  <c r="G60" i="5"/>
  <c r="G59" i="5"/>
  <c r="I57" i="5"/>
  <c r="G57" i="5"/>
  <c r="I56" i="5"/>
  <c r="G56" i="5"/>
  <c r="I55" i="5"/>
  <c r="G55" i="5"/>
  <c r="I54" i="5"/>
  <c r="G54" i="5"/>
  <c r="I53" i="5"/>
  <c r="G53" i="5"/>
  <c r="I52" i="5"/>
  <c r="G52" i="5"/>
  <c r="I51" i="5"/>
  <c r="G51" i="5"/>
  <c r="I50" i="5"/>
  <c r="G50" i="5"/>
  <c r="G49" i="5"/>
  <c r="G48" i="5"/>
  <c r="G47" i="5"/>
  <c r="I46" i="5"/>
  <c r="G46" i="5"/>
  <c r="G45" i="5"/>
  <c r="I44" i="5"/>
  <c r="G44" i="5"/>
  <c r="I43" i="5"/>
  <c r="G43" i="5"/>
  <c r="I42" i="5"/>
  <c r="G42" i="5"/>
  <c r="I41" i="5"/>
  <c r="G41" i="5"/>
  <c r="G40" i="5"/>
  <c r="I39" i="5"/>
  <c r="G39" i="5"/>
  <c r="G38" i="5"/>
  <c r="I37" i="5"/>
  <c r="G37" i="5"/>
  <c r="I36" i="5"/>
  <c r="G36" i="5"/>
  <c r="I35" i="5"/>
  <c r="G35" i="5"/>
  <c r="G34" i="5"/>
  <c r="G33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G21" i="5"/>
  <c r="I20" i="5"/>
  <c r="G20" i="5"/>
  <c r="I19" i="5"/>
  <c r="G19" i="5"/>
  <c r="I18" i="5"/>
  <c r="G18" i="5"/>
  <c r="I17" i="5"/>
  <c r="G17" i="5"/>
  <c r="I16" i="5"/>
  <c r="G16" i="5"/>
  <c r="I15" i="5"/>
  <c r="G15" i="5"/>
  <c r="I13" i="5"/>
  <c r="G13" i="5"/>
  <c r="I12" i="5"/>
  <c r="G12" i="5"/>
  <c r="I11" i="5"/>
  <c r="G11" i="5"/>
  <c r="I10" i="5"/>
  <c r="G10" i="5"/>
  <c r="I9" i="5"/>
  <c r="G9" i="5"/>
  <c r="E3" i="5"/>
  <c r="K32" i="4"/>
  <c r="G32" i="4"/>
  <c r="G33" i="4" s="1"/>
  <c r="F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K17" i="4"/>
  <c r="K34" i="4" s="1"/>
  <c r="G17" i="4"/>
  <c r="F17" i="4"/>
  <c r="F33" i="4" s="1"/>
  <c r="J16" i="4"/>
  <c r="H16" i="4"/>
  <c r="J15" i="4"/>
  <c r="H15" i="4"/>
  <c r="J14" i="4"/>
  <c r="H14" i="4"/>
  <c r="J13" i="4"/>
  <c r="H13" i="4"/>
  <c r="F4" i="4"/>
  <c r="K69" i="3"/>
  <c r="G69" i="3"/>
  <c r="G70" i="3" s="1"/>
  <c r="F69" i="3"/>
  <c r="H69" i="3" s="1"/>
  <c r="H68" i="3"/>
  <c r="H67" i="3"/>
  <c r="J66" i="3"/>
  <c r="H66" i="3"/>
  <c r="H65" i="3"/>
  <c r="H64" i="3"/>
  <c r="H63" i="3"/>
  <c r="K58" i="3"/>
  <c r="G58" i="3"/>
  <c r="F58" i="3"/>
  <c r="J58" i="3" s="1"/>
  <c r="J57" i="3"/>
  <c r="H57" i="3"/>
  <c r="J56" i="3"/>
  <c r="H56" i="3"/>
  <c r="J55" i="3"/>
  <c r="H55" i="3"/>
  <c r="H54" i="3"/>
  <c r="J53" i="3"/>
  <c r="H53" i="3"/>
  <c r="J52" i="3"/>
  <c r="H52" i="3"/>
  <c r="J51" i="3"/>
  <c r="H51" i="3"/>
  <c r="J50" i="3"/>
  <c r="H50" i="3"/>
  <c r="J49" i="3"/>
  <c r="H49" i="3"/>
  <c r="J48" i="3"/>
  <c r="H48" i="3"/>
  <c r="J47" i="3"/>
  <c r="H47" i="3"/>
  <c r="J46" i="3"/>
  <c r="H46" i="3"/>
  <c r="J45" i="3"/>
  <c r="H45" i="3"/>
  <c r="J44" i="3"/>
  <c r="H44" i="3"/>
  <c r="J43" i="3"/>
  <c r="H43" i="3"/>
  <c r="J42" i="3"/>
  <c r="H42" i="3"/>
  <c r="J41" i="3"/>
  <c r="H41" i="3"/>
  <c r="J40" i="3"/>
  <c r="H40" i="3"/>
  <c r="J39" i="3"/>
  <c r="H39" i="3"/>
  <c r="H38" i="3"/>
  <c r="J37" i="3"/>
  <c r="H37" i="3"/>
  <c r="J36" i="3"/>
  <c r="H36" i="3"/>
  <c r="J35" i="3"/>
  <c r="H35" i="3"/>
  <c r="J34" i="3"/>
  <c r="H34" i="3"/>
  <c r="J33" i="3"/>
  <c r="H33" i="3"/>
  <c r="J32" i="3"/>
  <c r="H32" i="3"/>
  <c r="J31" i="3"/>
  <c r="H31" i="3"/>
  <c r="H30" i="3"/>
  <c r="J29" i="3"/>
  <c r="H29" i="3"/>
  <c r="J28" i="3"/>
  <c r="H28" i="3"/>
  <c r="J27" i="3"/>
  <c r="H27" i="3"/>
  <c r="J26" i="3"/>
  <c r="H26" i="3"/>
  <c r="J25" i="3"/>
  <c r="H25" i="3"/>
  <c r="H24" i="3"/>
  <c r="K20" i="3"/>
  <c r="G20" i="3"/>
  <c r="G21" i="3" s="1"/>
  <c r="G59" i="3" s="1"/>
  <c r="G72" i="3" s="1"/>
  <c r="F20" i="3"/>
  <c r="J20" i="3" s="1"/>
  <c r="J19" i="3"/>
  <c r="H19" i="3"/>
  <c r="H18" i="3"/>
  <c r="J17" i="3"/>
  <c r="H17" i="3"/>
  <c r="J16" i="3"/>
  <c r="H16" i="3"/>
  <c r="J15" i="3"/>
  <c r="H15" i="3"/>
  <c r="J14" i="3"/>
  <c r="H14" i="3"/>
  <c r="J13" i="3"/>
  <c r="H13" i="3"/>
  <c r="J12" i="3"/>
  <c r="H12" i="3"/>
  <c r="J11" i="3"/>
  <c r="H11" i="3"/>
  <c r="J10" i="3"/>
  <c r="H10" i="3"/>
  <c r="J9" i="3"/>
  <c r="H9" i="3"/>
  <c r="J8" i="3"/>
  <c r="H8" i="3"/>
  <c r="J7" i="3"/>
  <c r="H7" i="3"/>
  <c r="F2" i="3"/>
  <c r="E3" i="2"/>
  <c r="F59" i="1"/>
  <c r="F58" i="1"/>
  <c r="F53" i="1"/>
  <c r="F51" i="1"/>
  <c r="F50" i="1"/>
  <c r="F43" i="1"/>
  <c r="F41" i="1"/>
  <c r="F38" i="1"/>
  <c r="F37" i="1"/>
  <c r="F36" i="1"/>
  <c r="J33" i="1"/>
  <c r="G33" i="1"/>
  <c r="E33" i="1"/>
  <c r="D33" i="1"/>
  <c r="I32" i="1"/>
  <c r="K32" i="1" s="1"/>
  <c r="F32" i="1"/>
  <c r="I31" i="1"/>
  <c r="K31" i="1" s="1"/>
  <c r="G31" i="1"/>
  <c r="F31" i="1"/>
  <c r="F33" i="1" s="1"/>
  <c r="I25" i="1"/>
  <c r="K25" i="1" s="1"/>
  <c r="I23" i="1"/>
  <c r="K23" i="1" s="1"/>
  <c r="F23" i="1"/>
  <c r="I22" i="1"/>
  <c r="K22" i="1" s="1"/>
  <c r="G22" i="1"/>
  <c r="F22" i="1"/>
  <c r="J20" i="1"/>
  <c r="E20" i="1"/>
  <c r="D20" i="1"/>
  <c r="I19" i="1"/>
  <c r="K19" i="1" s="1"/>
  <c r="G19" i="1"/>
  <c r="F19" i="1"/>
  <c r="I18" i="1"/>
  <c r="G18" i="1"/>
  <c r="F18" i="1"/>
  <c r="I15" i="1"/>
  <c r="K15" i="1" s="1"/>
  <c r="F15" i="1"/>
  <c r="J13" i="1"/>
  <c r="J16" i="1" s="1"/>
  <c r="E13" i="1"/>
  <c r="E16" i="1" s="1"/>
  <c r="D13" i="1"/>
  <c r="D16" i="1" s="1"/>
  <c r="K12" i="1"/>
  <c r="I12" i="1"/>
  <c r="G12" i="1"/>
  <c r="F12" i="1"/>
  <c r="I11" i="1"/>
  <c r="I13" i="1" s="1"/>
  <c r="I16" i="1" s="1"/>
  <c r="G11" i="1"/>
  <c r="F11" i="1"/>
  <c r="F13" i="1" s="1"/>
  <c r="F16" i="1" s="1"/>
  <c r="E3" i="1"/>
  <c r="C23" i="11" l="1"/>
  <c r="C34" i="11" s="1"/>
  <c r="F65" i="1"/>
  <c r="C17" i="11"/>
  <c r="F39" i="1"/>
  <c r="G37" i="1" s="1"/>
  <c r="F60" i="1"/>
  <c r="C29" i="11"/>
  <c r="F52" i="1"/>
  <c r="F64" i="1" s="1"/>
  <c r="D74" i="7"/>
  <c r="D77" i="7" s="1"/>
  <c r="G27" i="6"/>
  <c r="I27" i="6" s="1"/>
  <c r="I32" i="6"/>
  <c r="G67" i="6"/>
  <c r="G69" i="6" s="1"/>
  <c r="G77" i="6" s="1"/>
  <c r="I65" i="6"/>
  <c r="I67" i="6"/>
  <c r="I69" i="6" s="1"/>
  <c r="I77" i="6" s="1"/>
  <c r="I25" i="6"/>
  <c r="F21" i="3"/>
  <c r="H58" i="3"/>
  <c r="I20" i="1"/>
  <c r="I33" i="1"/>
  <c r="K33" i="1" s="1"/>
  <c r="F20" i="1"/>
  <c r="C33" i="11"/>
  <c r="J52" i="11"/>
  <c r="K25" i="11"/>
  <c r="K24" i="11"/>
  <c r="K26" i="11"/>
  <c r="K12" i="11"/>
  <c r="K18" i="11"/>
  <c r="J53" i="11"/>
  <c r="E53" i="8"/>
  <c r="H38" i="8"/>
  <c r="H53" i="8" s="1"/>
  <c r="I54" i="7"/>
  <c r="I61" i="7" s="1"/>
  <c r="D40" i="7"/>
  <c r="I46" i="7"/>
  <c r="I47" i="7" s="1"/>
  <c r="I58" i="7" s="1"/>
  <c r="I13" i="6"/>
  <c r="I45" i="6"/>
  <c r="G67" i="5"/>
  <c r="I67" i="5"/>
  <c r="J33" i="4"/>
  <c r="H33" i="4"/>
  <c r="H32" i="4"/>
  <c r="H17" i="4"/>
  <c r="J32" i="4"/>
  <c r="J17" i="4"/>
  <c r="F34" i="4"/>
  <c r="G34" i="4"/>
  <c r="J69" i="3"/>
  <c r="F70" i="3"/>
  <c r="H70" i="3" s="1"/>
  <c r="F54" i="1"/>
  <c r="F66" i="1" s="1"/>
  <c r="K18" i="1"/>
  <c r="K20" i="1" s="1"/>
  <c r="K11" i="1"/>
  <c r="K13" i="1" s="1"/>
  <c r="K16" i="1" s="1"/>
  <c r="J56" i="11" l="1"/>
  <c r="F42" i="1"/>
  <c r="F44" i="1" s="1"/>
  <c r="G36" i="1"/>
  <c r="G38" i="1"/>
  <c r="G47" i="6"/>
  <c r="I47" i="6" s="1"/>
  <c r="H21" i="3"/>
  <c r="F59" i="3"/>
  <c r="J54" i="11"/>
  <c r="J57" i="11" s="1"/>
  <c r="C35" i="11"/>
  <c r="D42" i="7"/>
  <c r="I41" i="7"/>
  <c r="I43" i="7" s="1"/>
  <c r="H34" i="4"/>
  <c r="F72" i="3" l="1"/>
  <c r="H59" i="3"/>
  <c r="H72" i="3" s="1"/>
  <c r="D67" i="7"/>
  <c r="D45" i="7"/>
  <c r="I57" i="7"/>
  <c r="I59" i="7" s="1"/>
  <c r="I63" i="7" s="1"/>
  <c r="I49" i="7"/>
</calcChain>
</file>

<file path=xl/sharedStrings.xml><?xml version="1.0" encoding="utf-8"?>
<sst xmlns="http://schemas.openxmlformats.org/spreadsheetml/2006/main" count="645" uniqueCount="535">
  <si>
    <t>FINANCIALS SNAPSHOT - FY20-21</t>
  </si>
  <si>
    <t>For the Month Ending</t>
  </si>
  <si>
    <t>M2M = Month-to-Month</t>
  </si>
  <si>
    <t>Change from Prior Month</t>
  </si>
  <si>
    <t>Description</t>
  </si>
  <si>
    <t>YTD Activity</t>
  </si>
  <si>
    <t>FY Budget</t>
  </si>
  <si>
    <t>Balance</t>
  </si>
  <si>
    <t>% Used</t>
  </si>
  <si>
    <t>M2M Current Month</t>
  </si>
  <si>
    <t>M2M Prior Month</t>
  </si>
  <si>
    <t>M2M Chg</t>
  </si>
  <si>
    <t>ORDINARY INCOME/EXPENSES</t>
  </si>
  <si>
    <t>•  Income</t>
  </si>
  <si>
    <t>•  Expenses</t>
  </si>
  <si>
    <t>•  Sub-Total Income / Expenses</t>
  </si>
  <si>
    <t xml:space="preserve">                                  </t>
  </si>
  <si>
    <t>•  Other Expenses (Capital)</t>
  </si>
  <si>
    <t>•  NET TOTAL INCOME / ALL EXPENSES</t>
  </si>
  <si>
    <t>•  Schedule II - Bainbridge Income</t>
  </si>
  <si>
    <t>•  Schedule II - Bainbridge Expenses</t>
  </si>
  <si>
    <t xml:space="preserve">•  Net Bainbridge Income / Expenses </t>
  </si>
  <si>
    <t>•  Schedule I - Committee Expenses</t>
  </si>
  <si>
    <t>•  Capital Assets/Capital Projects (formerly Dedicated Funds)</t>
  </si>
  <si>
    <t>•  PrePaid Expenses - costs incurred FY21-22 to be moved to FY22-23 at Y/E</t>
  </si>
  <si>
    <t>-</t>
  </si>
  <si>
    <t>CAPITAL ASSETS/PROJECTS &amp; FUNDS ALLOCATIONS</t>
  </si>
  <si>
    <t xml:space="preserve">FY20-21 Capital Projects Budgeted </t>
  </si>
  <si>
    <t>•  Mainstation</t>
  </si>
  <si>
    <t>•  Winslow</t>
  </si>
  <si>
    <t xml:space="preserve">•  Total </t>
  </si>
  <si>
    <t>Fund Entries/Allocations (Updated Quarterly)</t>
  </si>
  <si>
    <t>Quarter Ending 09/30/2021</t>
  </si>
  <si>
    <t>•  Contingency Allocation</t>
  </si>
  <si>
    <t>•  Capital Assets Allocations</t>
  </si>
  <si>
    <t>•  All Other Allocations</t>
  </si>
  <si>
    <t>•  Net Total All Allocations</t>
  </si>
  <si>
    <t>•  Total Treasury Bills &amp; Banking Dollars - Non-Sweep</t>
  </si>
  <si>
    <t>•  Difference Funds Allocations &amp; Investment Dollars</t>
  </si>
  <si>
    <t>•  Total Checking Accounts Funds</t>
  </si>
  <si>
    <t>•  Over/Under</t>
  </si>
  <si>
    <t>BANKING &amp; INVESTMENTS</t>
  </si>
  <si>
    <t>OPERATING INVESTMENTS &amp; CHECKING</t>
  </si>
  <si>
    <t>•  Treasury Bills</t>
  </si>
  <si>
    <t>•  Banking - MM</t>
  </si>
  <si>
    <t>•  Total Investments</t>
  </si>
  <si>
    <t>•  Checking Accounts</t>
  </si>
  <si>
    <t>•  Total Investments &amp; Checking Accounts</t>
  </si>
  <si>
    <t>SWEEP 520 INVESTMENT &amp; CHECKING</t>
  </si>
  <si>
    <t>•  520 Sweep Account MM</t>
  </si>
  <si>
    <t>•  520 Checking Account</t>
  </si>
  <si>
    <t>•  Total Sweep &amp; Checking</t>
  </si>
  <si>
    <t>NET TOTALS OPERATING &amp; SWEEP 520 DOLLARS</t>
  </si>
  <si>
    <t>•  Investments - Operating &amp; Sweep 520</t>
  </si>
  <si>
    <t>•  Checking - Operating &amp; Sweep 520</t>
  </si>
  <si>
    <t>•  Net Total All Funding Sources - Non-Sweep &amp; Sweep Investments &amp; Checking</t>
  </si>
  <si>
    <t>QCYC Financial Highlights</t>
  </si>
  <si>
    <t>Board of Trustees Meeting - November 8, 2021</t>
  </si>
  <si>
    <t>General</t>
  </si>
  <si>
    <t>•  There is no prior month activity as this is the first month of a new fiscal year</t>
  </si>
  <si>
    <t>Income</t>
  </si>
  <si>
    <t>$578K</t>
  </si>
  <si>
    <t>•  Total revenue received this month.  Our largest as this being the start of a new FY dues and partial initiation payments are included.  This month representing 51% of the total income projected for the FY</t>
  </si>
  <si>
    <t xml:space="preserve"> </t>
  </si>
  <si>
    <t>$336K</t>
  </si>
  <si>
    <t>•  Dues Revenue Billed</t>
  </si>
  <si>
    <t>$49K</t>
  </si>
  <si>
    <t>•  Initiation Fees Billed</t>
  </si>
  <si>
    <t>$182.4K</t>
  </si>
  <si>
    <t>•  Moorage Billed</t>
  </si>
  <si>
    <t>Expenditures</t>
  </si>
  <si>
    <t>$170.6K</t>
  </si>
  <si>
    <t xml:space="preserve">•  Total expenditures this month.  </t>
  </si>
  <si>
    <t>$59.8K</t>
  </si>
  <si>
    <t>•  Insurance</t>
  </si>
  <si>
    <t>$75.6K</t>
  </si>
  <si>
    <t>•  Taxes - 1/2 Property Taxes King County</t>
  </si>
  <si>
    <t>$6.8K</t>
  </si>
  <si>
    <t>•  Dock Maintenance</t>
  </si>
  <si>
    <t>$23.9K</t>
  </si>
  <si>
    <t>•  Committees Expenses - see below</t>
  </si>
  <si>
    <t>Committees</t>
  </si>
  <si>
    <t>•  Total Committee expenses for the month</t>
  </si>
  <si>
    <t>$21.6K</t>
  </si>
  <si>
    <t>•  Commodore's Ball - does not include revenue as that will be billed in January.  Approximately $12.5K, the bottom line of the budget should fall below the $10K annual budget allocation</t>
  </si>
  <si>
    <t>Bainbridge</t>
  </si>
  <si>
    <t>$20.9K</t>
  </si>
  <si>
    <t>•  Total income billed for moorage - seasonal permanent members and overnight stays through the summer</t>
  </si>
  <si>
    <t>$9.9K</t>
  </si>
  <si>
    <t>•  Total expenses paid</t>
  </si>
  <si>
    <t>$8.7K</t>
  </si>
  <si>
    <t>•  Kitsap County taxes</t>
  </si>
  <si>
    <t>Capital Assets</t>
  </si>
  <si>
    <t>•  No Activity</t>
  </si>
  <si>
    <t>Membership</t>
  </si>
  <si>
    <t>FY20-21 YTD</t>
  </si>
  <si>
    <t>Budget</t>
  </si>
  <si>
    <t>$ Over Under Budget</t>
  </si>
  <si>
    <t>% of Line Item Used</t>
  </si>
  <si>
    <t>Change from Prior Mo</t>
  </si>
  <si>
    <t>Ordinary Income/Expense</t>
  </si>
  <si>
    <t>4000R · Dues Income (Benson)</t>
  </si>
  <si>
    <t>4005R · Mailings Inc-Annual,BP (Treas)</t>
  </si>
  <si>
    <t>4010R · NewMem Init12+9+9 (Benson)</t>
  </si>
  <si>
    <t>4024V · Deer Harbor Income (Wood)</t>
  </si>
  <si>
    <t>4025V · SaltSpringGangesIncome (Wood)</t>
  </si>
  <si>
    <t>4026V · Thetis Island Income (Wood)</t>
  </si>
  <si>
    <t>4029V · Mill Bay Group Income</t>
  </si>
  <si>
    <t>402xV · Moorage Income (Moorage ch)</t>
  </si>
  <si>
    <t>4030V · Lockers Income (Elder)</t>
  </si>
  <si>
    <t>405xB · Interest Inc (Treas)</t>
  </si>
  <si>
    <t>480xV · Oth Inc-Rentals,Laud(Myers)</t>
  </si>
  <si>
    <t>4814C · Tarette Contrit(President)</t>
  </si>
  <si>
    <t>4920V · Late Payment Fees (Treas)</t>
  </si>
  <si>
    <t>Total Income</t>
  </si>
  <si>
    <t>Gross Profit</t>
  </si>
  <si>
    <t>Expense</t>
  </si>
  <si>
    <t>5300V - Water Damage Task Force</t>
  </si>
  <si>
    <t>5000V · Linen &amp; Towel Service (Treas)</t>
  </si>
  <si>
    <t>5001V · Office Mgr Salary (Treas)</t>
  </si>
  <si>
    <t>5002V · Employee Benefits (Treas)</t>
  </si>
  <si>
    <t>5019V · Electricity-House(V C)</t>
  </si>
  <si>
    <t>501xV · Utilities-Gas,Garbag(V C)</t>
  </si>
  <si>
    <t>5020V · Dock Electrical Net (Clarke)</t>
  </si>
  <si>
    <t>5030V · Telepho, Internet,WiFi (Treas)</t>
  </si>
  <si>
    <t>5040V · Postage (Treas)</t>
  </si>
  <si>
    <t>5050V · Office Supply/Computer (Treas)</t>
  </si>
  <si>
    <t>5060V · Insurance (Carlson)</t>
  </si>
  <si>
    <t>5070V · Taxes and Licenses (Treas)</t>
  </si>
  <si>
    <t>5100R · Officer Uniform Allow(Rear)</t>
  </si>
  <si>
    <t>5105R · Officers G14 Exp (Commodore)</t>
  </si>
  <si>
    <t>5107 · Bridge To Member Comp's</t>
  </si>
  <si>
    <t>5110V · Legal and Accounting (VC/Treas)</t>
  </si>
  <si>
    <t>5130V · RoanokeStEndRental (Commordore)</t>
  </si>
  <si>
    <t>5140V · Deer Harbor Lease (Wood)</t>
  </si>
  <si>
    <t>5142V · Ganges/SaltSpring Lease (Wood)</t>
  </si>
  <si>
    <t>5144V · Thetis Island Lease</t>
  </si>
  <si>
    <t>5146V · Mill Bay Marine Group pmts.</t>
  </si>
  <si>
    <t>5181V · Dock Maintenance (Dock Ch)</t>
  </si>
  <si>
    <t>5182R · Grounds Maintenance (Grounds Ch)</t>
  </si>
  <si>
    <t>5183V · House Maintenance (House Ch)</t>
  </si>
  <si>
    <t>5184V · Locker Maintenance (Locker Ch)</t>
  </si>
  <si>
    <t>5185V · Custodial Service (Francisco)</t>
  </si>
  <si>
    <t>5186V · Pest Control(Commodore)</t>
  </si>
  <si>
    <t>5188V · Reserve Study</t>
  </si>
  <si>
    <t>5190R · Security (Security Ch)</t>
  </si>
  <si>
    <t>5210R · 520 ImpactExpense (Stone)</t>
  </si>
  <si>
    <t>5228B · Loan Interest</t>
  </si>
  <si>
    <t>5999V · Gen Bank &amp; CrCrd (Treas)</t>
  </si>
  <si>
    <t>Sch1C · Committee Expenses (List)</t>
  </si>
  <si>
    <t>Sch2V · Bainbridge Exp-Inc (Wood)</t>
  </si>
  <si>
    <t>Total Expense</t>
  </si>
  <si>
    <t>Net Ordinary Income</t>
  </si>
  <si>
    <t>Other Income/Expense</t>
  </si>
  <si>
    <t>Other Expense</t>
  </si>
  <si>
    <t>5225B* · Loan Prin Svc Xfers (Board)</t>
  </si>
  <si>
    <t>5229B* · -Note Prin Svc- Xfers (Board)</t>
  </si>
  <si>
    <t>6020B* - House Capital Improv Fd - Xfers (Board)</t>
  </si>
  <si>
    <t>6030B -  Dock Cap Impr Fd - Xfers (Board)</t>
  </si>
  <si>
    <t>6045B* - Grounds Improv Fd - Xfers (Board)</t>
  </si>
  <si>
    <t>6050B* · -BainbridCap Imp Fd-Xfer(Board)</t>
  </si>
  <si>
    <t>Total Other Expense</t>
  </si>
  <si>
    <t>Net Other Income</t>
  </si>
  <si>
    <t>Net Income</t>
  </si>
  <si>
    <t>7000V · Bainbridge Income (Wood)</t>
  </si>
  <si>
    <t>7010V · Moorage-Winter</t>
  </si>
  <si>
    <t>7020V · Elect-Winter Moor</t>
  </si>
  <si>
    <t>7030V · Moor-Overnight Stays</t>
  </si>
  <si>
    <t>7050V · Bainbridge Laundry</t>
  </si>
  <si>
    <t>Total 7000V · Bainbridge Income (Wood)</t>
  </si>
  <si>
    <t>7100V · Bainbridge Expenses (Wood)</t>
  </si>
  <si>
    <t>7110V · Property Tax</t>
  </si>
  <si>
    <t>7120V · DNR Lease</t>
  </si>
  <si>
    <t>7130V · Electricity</t>
  </si>
  <si>
    <t>7141V · Water &amp; Sewer</t>
  </si>
  <si>
    <t>7142V · Propanel Gas</t>
  </si>
  <si>
    <t>7143V · Garbage</t>
  </si>
  <si>
    <t>7146V · Cable TV &amp; Internet</t>
  </si>
  <si>
    <t>7147V · Pest Control</t>
  </si>
  <si>
    <t>7150V · Maintenance/Supplies</t>
  </si>
  <si>
    <t>7190V · Security- Telephone Line &amp; Misc</t>
  </si>
  <si>
    <t>Total 7100V · Bainbridge Expenses (Wood)</t>
  </si>
  <si>
    <t>Total Sch2V · Bainbridge Exp-Inc (Wood)</t>
  </si>
  <si>
    <t>8073C - Education</t>
  </si>
  <si>
    <t>8018C - Band</t>
  </si>
  <si>
    <t>8005C - Active Intermediates</t>
  </si>
  <si>
    <t>801C - Architectural Committee</t>
  </si>
  <si>
    <t>8010C - Annual Cost (Annual Ch)</t>
  </si>
  <si>
    <t>8015C - Annual Ad Inc</t>
  </si>
  <si>
    <t>8020C · Bar Operation-Exp(Club Manager)</t>
  </si>
  <si>
    <t>8025C · Bilge Pump Cost (BP editor)</t>
  </si>
  <si>
    <t>8030C · Publication Income</t>
  </si>
  <si>
    <t>8031C - Big Brother Cruise (Gerde)</t>
  </si>
  <si>
    <t>8038C · Breakfastw/theBridge(Commodore)</t>
  </si>
  <si>
    <t>804*C · Change of Watch (P/C's)</t>
  </si>
  <si>
    <t>8040C · By-Laws Comm (ByLaw Ch)</t>
  </si>
  <si>
    <t>8045C - Children'sXmas Party (Party Ch)</t>
  </si>
  <si>
    <t>8050C - Children'sEasterParty (S Weiss)</t>
  </si>
  <si>
    <t>8051C - Closing Day (C.Castrow)</t>
  </si>
  <si>
    <t>8053C · Coffee Fund (Treas)</t>
  </si>
  <si>
    <t>8055C · Commodore's Ball (Immediate PC)</t>
  </si>
  <si>
    <t>8056C · Commodore'sThankYou (Commodore)</t>
  </si>
  <si>
    <t>8060C · Commodore's Fund (Commodore)</t>
  </si>
  <si>
    <t>8070C · Decorations (Various)</t>
  </si>
  <si>
    <t>8075C · Eight Bells (Chaplain)</t>
  </si>
  <si>
    <t>808*C · Fishing Derby (Derby Chair)</t>
  </si>
  <si>
    <t>8085C · Fleet Captain</t>
  </si>
  <si>
    <t>8090C · July 4th Cruise (Event Chair)</t>
  </si>
  <si>
    <t>8095C · Miscellaneous Club Events</t>
  </si>
  <si>
    <t>8101C · Historian</t>
  </si>
  <si>
    <t>8105C - YC of Amer Dues (Reciprocal Ch)</t>
  </si>
  <si>
    <t>8108C - R.B.A.W. Dues (Open)</t>
  </si>
  <si>
    <t>8115V - JuniorOfficer's Ball (VC/RC)</t>
  </si>
  <si>
    <t>8120C · Kid's Program</t>
  </si>
  <si>
    <t>8125C · LaborDayCruise (Event Ch)</t>
  </si>
  <si>
    <t>8130C · Lighted Boat Parade (Event Ch)</t>
  </si>
  <si>
    <t>813xC · Meeting Night Prog (Meeting Ch)</t>
  </si>
  <si>
    <t>8140R · Membership (Member Ch)</t>
  </si>
  <si>
    <t>8141C - Membership Boat Show (Member Ch)</t>
  </si>
  <si>
    <t>8145C - Memorial Day Cruise (Event Ch)</t>
  </si>
  <si>
    <t>8146C · New Technology (Computer Ch)</t>
  </si>
  <si>
    <t>814zR - New Member Orientation</t>
  </si>
  <si>
    <t>8150C · NewYear'sEve (Event Ch)</t>
  </si>
  <si>
    <t>8151C - Officers Cruise-In (Commodore)</t>
  </si>
  <si>
    <t>8155C - Old-Timers Night</t>
  </si>
  <si>
    <t>8160C - Opening Day (Open Day Ch)</t>
  </si>
  <si>
    <t>8162C - Planning &amp; Finance Coimmittee</t>
  </si>
  <si>
    <t>8165C · Photography (Committee)</t>
  </si>
  <si>
    <t>8185C · Regatta - Power (Chair)</t>
  </si>
  <si>
    <t>8190C · Regatta - Sail (Chair)</t>
  </si>
  <si>
    <t>8191R · Safety (Safety Chair)</t>
  </si>
  <si>
    <t>8200R · ShipStoresRev(Ship Store Chair)</t>
  </si>
  <si>
    <t>8201R · ShipStoresExp(Ship Store Chair)</t>
  </si>
  <si>
    <t>8205C - Seafair Holiday Cruise</t>
  </si>
  <si>
    <t>8206C - Pride of QCYC</t>
  </si>
  <si>
    <t>8208C - Sweetheart Dinner (Event Chair)</t>
  </si>
  <si>
    <t>8220C · Visiting (Visiting Chair)</t>
  </si>
  <si>
    <t>824*C · Yacht Recip (Reciporal Chair)</t>
  </si>
  <si>
    <t>8232C · Board Retreat</t>
  </si>
  <si>
    <t>8240C · Web Site Cost (Website Chair)</t>
  </si>
  <si>
    <t>8248C · Donations to BoyerCC, etc</t>
  </si>
  <si>
    <t>$ Change</t>
  </si>
  <si>
    <t>ASSETS</t>
  </si>
  <si>
    <t>Current Assets</t>
  </si>
  <si>
    <t>Checking/Savings</t>
  </si>
  <si>
    <t>1000 · Cash - General Funds</t>
  </si>
  <si>
    <t>1022 · Umpqua Money Market Funds</t>
  </si>
  <si>
    <t>Total Checking/Savings</t>
  </si>
  <si>
    <t>Accounts Receivable</t>
  </si>
  <si>
    <t>1101 - Accounts Receivable - Trade</t>
  </si>
  <si>
    <t>Total Accounts Receivable</t>
  </si>
  <si>
    <t>Other Current Assets</t>
  </si>
  <si>
    <t>1102 · Accounts Receivable - Other</t>
  </si>
  <si>
    <t>1111 · Due from Jr Boating</t>
  </si>
  <si>
    <t>1112</t>
  </si>
  <si>
    <t>Due from Bar</t>
  </si>
  <si>
    <t>1120 · Inv Membership Items</t>
  </si>
  <si>
    <t>1210 · Bar Inventory</t>
  </si>
  <si>
    <t>1220 · Ship's Store Inventory</t>
  </si>
  <si>
    <t>1400 · Prepaid Expenses</t>
  </si>
  <si>
    <t>1499 · Undeposited Funds</t>
  </si>
  <si>
    <t>1995 · 520 Project-Accumulated Costs</t>
  </si>
  <si>
    <t>Total Other Current Assets</t>
  </si>
  <si>
    <t>Total Current Assets</t>
  </si>
  <si>
    <t>Fixed Assets</t>
  </si>
  <si>
    <t>Accumulated depreciation</t>
  </si>
  <si>
    <t>Land, Property &amp; Equipment</t>
  </si>
  <si>
    <t>Total Fixed Assets</t>
  </si>
  <si>
    <t>Other Assets</t>
  </si>
  <si>
    <t>1048 · Net Fund</t>
  </si>
  <si>
    <t>1031 · Eight Bells</t>
  </si>
  <si>
    <t>1024 - Dock Capital Imprvm. Fund</t>
  </si>
  <si>
    <t>1030 · Memorial Fund</t>
  </si>
  <si>
    <t>1036 - Capital Assets Fund</t>
  </si>
  <si>
    <t>1034 · Contingency Reserve Funds</t>
  </si>
  <si>
    <t>Net Total</t>
  </si>
  <si>
    <t>1035 · 520 Fund</t>
  </si>
  <si>
    <t>1045 · Bainbridge Capital Impr Fund</t>
  </si>
  <si>
    <t>1049 · House Capital Improvement Fund</t>
  </si>
  <si>
    <t>1050 · Grounds Capital Impr Fund</t>
  </si>
  <si>
    <t>Total Other Assets</t>
  </si>
  <si>
    <t>TOTAL ASSETS</t>
  </si>
  <si>
    <t>LIABILITIES &amp; EQUITY</t>
  </si>
  <si>
    <t>Liabilities</t>
  </si>
  <si>
    <t>1022T</t>
  </si>
  <si>
    <t>•  T-Bills</t>
  </si>
  <si>
    <t>Current Liabilities</t>
  </si>
  <si>
    <t>1022H</t>
  </si>
  <si>
    <t>Accounts Payable</t>
  </si>
  <si>
    <t>1022C</t>
  </si>
  <si>
    <t>2000 · Accounts Payable - Trade</t>
  </si>
  <si>
    <t>1022F</t>
  </si>
  <si>
    <t>Total Accounts Payable</t>
  </si>
  <si>
    <t>1022G</t>
  </si>
  <si>
    <t>Other Current Liabilities</t>
  </si>
  <si>
    <t>1022J</t>
  </si>
  <si>
    <t>2100 · Payroll Liabilities</t>
  </si>
  <si>
    <t>2400 · Pending Member Dep(Benson)</t>
  </si>
  <si>
    <t>2401 · New Member Dues Credits</t>
  </si>
  <si>
    <t>2510 · Due to Jr Boating  (Ewton)</t>
  </si>
  <si>
    <t>2515 - Due to Store</t>
  </si>
  <si>
    <t>2520 - Due to Bar</t>
  </si>
  <si>
    <t>Umpqua Checking</t>
  </si>
  <si>
    <t>Total Other Current Liabilities</t>
  </si>
  <si>
    <t>1st Security Checking</t>
  </si>
  <si>
    <t>Total Current Liabilities</t>
  </si>
  <si>
    <t>1st Security Sweep 520 Checking</t>
  </si>
  <si>
    <t>TOTAL LIABILITIES</t>
  </si>
  <si>
    <t>Equity</t>
  </si>
  <si>
    <t>3900 · Retained Earnings</t>
  </si>
  <si>
    <t>6100* · Transfers recorded as expense</t>
  </si>
  <si>
    <t>TOTAL EQUITY</t>
  </si>
  <si>
    <t>TOTAL LIABILITIES &amp; EQUITY</t>
  </si>
  <si>
    <t>Queen City Yacht Club</t>
  </si>
  <si>
    <t>Banking &amp; Investments</t>
  </si>
  <si>
    <t>TREASURY BILLS</t>
  </si>
  <si>
    <t>DATE ISSUED / RENEWED</t>
  </si>
  <si>
    <t>ACCOUNT TYPE</t>
  </si>
  <si>
    <t>PURCHASED PRICE</t>
  </si>
  <si>
    <t>TERM</t>
  </si>
  <si>
    <t>INTEREST RATE - APY</t>
  </si>
  <si>
    <t>MATURITY DATE</t>
  </si>
  <si>
    <t>Acct #</t>
  </si>
  <si>
    <t>Investments</t>
  </si>
  <si>
    <t>T-Bill</t>
  </si>
  <si>
    <t>6 M</t>
  </si>
  <si>
    <t>IAAAQ</t>
  </si>
  <si>
    <t>TOTAL</t>
  </si>
  <si>
    <t>UMPQUA BANK</t>
  </si>
  <si>
    <t>DATE LAST POSTING</t>
  </si>
  <si>
    <t>CURRENT VALUE</t>
  </si>
  <si>
    <t xml:space="preserve">Last # of Acct </t>
  </si>
  <si>
    <t>MM/Govt Clearing Acct</t>
  </si>
  <si>
    <t>N/A</t>
  </si>
  <si>
    <t>HOMESTREET BANK</t>
  </si>
  <si>
    <t>MM*</t>
  </si>
  <si>
    <t>FIRST SOUND BANK</t>
  </si>
  <si>
    <t>FIRST SECURITY BANK</t>
  </si>
  <si>
    <t>FIRST SECURITY BANK - SWEEP - 520 FUNDS</t>
  </si>
  <si>
    <t>Sweep</t>
  </si>
  <si>
    <t>Open</t>
  </si>
  <si>
    <t>Checking</t>
  </si>
  <si>
    <t>Total</t>
  </si>
  <si>
    <t>NET TOTALS</t>
  </si>
  <si>
    <t>NET TOTAL ALL BANKING &amp; INVESTMENTS</t>
  </si>
  <si>
    <t>•  Money Market</t>
  </si>
  <si>
    <t>T-Bills</t>
  </si>
  <si>
    <t>Investments MM</t>
  </si>
  <si>
    <t>Total Investments - Non-Sweep</t>
  </si>
  <si>
    <t>•  Sweep 520 Funds</t>
  </si>
  <si>
    <t>•  Net Total Investments &amp; Sweep</t>
  </si>
  <si>
    <t>Checking 1st Security</t>
  </si>
  <si>
    <t>Non-Sweep</t>
  </si>
  <si>
    <t>Checking Umpqua</t>
  </si>
  <si>
    <t>Operating</t>
  </si>
  <si>
    <t>Total Checking - Non-Sweep</t>
  </si>
  <si>
    <t>FUND ENTRIES MADE QUARTERLY</t>
  </si>
  <si>
    <t>Last Quarterly Entries Made 09/30/2021</t>
  </si>
  <si>
    <t>Total InvestM &amp; Cking - Non-Sweep</t>
  </si>
  <si>
    <t>Net Fund</t>
  </si>
  <si>
    <t>Eight Bells</t>
  </si>
  <si>
    <t>1024  (CapA)</t>
  </si>
  <si>
    <t>Dock Capital Improv Fund</t>
  </si>
  <si>
    <t>Sweep 520 MM</t>
  </si>
  <si>
    <t>Memorial Fund</t>
  </si>
  <si>
    <t>Sweep 520 Checking</t>
  </si>
  <si>
    <t>Contingency Reserve Funds</t>
  </si>
  <si>
    <t>Total Sweep 520 Funds</t>
  </si>
  <si>
    <t>520 Fund</t>
  </si>
  <si>
    <t>1036  (CapA)</t>
  </si>
  <si>
    <t>Capital Asset Fund</t>
  </si>
  <si>
    <t>1045  (CapA)</t>
  </si>
  <si>
    <t>Bainbridge Capital Improv Fund</t>
  </si>
  <si>
    <t>1049  (CapA)</t>
  </si>
  <si>
    <t>House Capital Improv Fund</t>
  </si>
  <si>
    <t>1050  (CapA)</t>
  </si>
  <si>
    <t>Grounds Capital Improv Fund</t>
  </si>
  <si>
    <t>Total Non-Sweep Funds</t>
  </si>
  <si>
    <t>Total All Funds Allocations</t>
  </si>
  <si>
    <t>Sum</t>
  </si>
  <si>
    <t>Contingency</t>
  </si>
  <si>
    <t>Net Total All Funds</t>
  </si>
  <si>
    <t>All Others</t>
  </si>
  <si>
    <t>DIFFERENCE Investments &amp; Fund Entries</t>
  </si>
  <si>
    <t>Over/Under</t>
  </si>
  <si>
    <t>HOUSE SUB-ALLOCATIONS FUND ENTRIES</t>
  </si>
  <si>
    <t>House</t>
  </si>
  <si>
    <t>CHECKING ACCOUNTS</t>
  </si>
  <si>
    <t>Project Improv (ACC)</t>
  </si>
  <si>
    <t>Security</t>
  </si>
  <si>
    <t>Website</t>
  </si>
  <si>
    <t>Total Checking without Sweep Funds</t>
  </si>
  <si>
    <t>Total Checking</t>
  </si>
  <si>
    <t>Capital Assets - Projects</t>
  </si>
  <si>
    <t>FY21-22 Budget Start</t>
  </si>
  <si>
    <t>Budget Revision</t>
  </si>
  <si>
    <t>Budget     FY21-22</t>
  </si>
  <si>
    <t>Spent YTD</t>
  </si>
  <si>
    <t>Balance Remaining</t>
  </si>
  <si>
    <t>MAINSTATION</t>
  </si>
  <si>
    <t>SEATTLE DOCKS - Funds may carryover year-to-year</t>
  </si>
  <si>
    <t>Dock 3 ReBuild</t>
  </si>
  <si>
    <t>1024 / 6030B</t>
  </si>
  <si>
    <t>U &amp; Work Slip Electrical Retrofit</t>
  </si>
  <si>
    <t>General Dock Capital Repair Caps/Stringers</t>
  </si>
  <si>
    <t>Total Seattle Docks</t>
  </si>
  <si>
    <t>SEATTLE GROUNDS</t>
  </si>
  <si>
    <t>Grounds Improvement</t>
  </si>
  <si>
    <t>1050 / 6045B</t>
  </si>
  <si>
    <t>Total Seattle Grounds</t>
  </si>
  <si>
    <t>SEATTLE HOUSE</t>
  </si>
  <si>
    <t>House Improvement - Website</t>
  </si>
  <si>
    <t>1049 / 6020B</t>
  </si>
  <si>
    <t>Total Seattle House</t>
  </si>
  <si>
    <t>TOTAL MAINSTATION</t>
  </si>
  <si>
    <t>BAINBRIDGE OUTSTATION</t>
  </si>
  <si>
    <t>CAPITAL ASSET FUND (DECK/ROOF WINSLOW)</t>
  </si>
  <si>
    <t>Bainbridge Improvement</t>
  </si>
  <si>
    <t>1045 / 6050B</t>
  </si>
  <si>
    <t>Total Capital Asset Fund (Deck/Roof BB)</t>
  </si>
  <si>
    <t>TOTAL BAINBRIDGE</t>
  </si>
  <si>
    <t>TOTAL CAPITAL ASSET PROJECTS</t>
  </si>
  <si>
    <t>Financials</t>
  </si>
  <si>
    <t xml:space="preserve">Banking Accounts / Funds Bookkeeping / Capital Projects Expenditures </t>
  </si>
  <si>
    <t>FY21-22</t>
  </si>
  <si>
    <t>FUND TRANSFERS/ALLOCATIONS</t>
  </si>
  <si>
    <t>CAPITAL PROJECTS</t>
  </si>
  <si>
    <t>As of Month Ending 10/31/2021</t>
  </si>
  <si>
    <t>As of Quarter Ending 09/30/2021</t>
  </si>
  <si>
    <t>T-Bills &amp; Money Markets</t>
  </si>
  <si>
    <t>Spent</t>
  </si>
  <si>
    <t>Bal Remain</t>
  </si>
  <si>
    <t>Treasury Note/T-Bill</t>
  </si>
  <si>
    <t>Mainstation</t>
  </si>
  <si>
    <t xml:space="preserve">Umpqua Bank MM </t>
  </si>
  <si>
    <t>CapA</t>
  </si>
  <si>
    <t>Seattle Docks</t>
  </si>
  <si>
    <t>Homestreet Bank MM</t>
  </si>
  <si>
    <t>•  Dock 3 ReBuild</t>
  </si>
  <si>
    <t>First Sound Bank MM</t>
  </si>
  <si>
    <t>•  U &amp; Work Slip Electrical Retrofit</t>
  </si>
  <si>
    <t>1st Security Bank MM</t>
  </si>
  <si>
    <t>•  General Dock Capital Repair Caps/Stringers</t>
  </si>
  <si>
    <t>Total Dollars T-Bills &amp; MM</t>
  </si>
  <si>
    <t>•  Total Seattle Docks</t>
  </si>
  <si>
    <t xml:space="preserve">Checking - Non-Sweep </t>
  </si>
  <si>
    <t>House - Website</t>
  </si>
  <si>
    <t xml:space="preserve">1st Security </t>
  </si>
  <si>
    <t>TOTAL FUND TRANSFERS (All)</t>
  </si>
  <si>
    <t>Umpqua</t>
  </si>
  <si>
    <t>Total Mainstation</t>
  </si>
  <si>
    <t>Total Checking Non-Sweep</t>
  </si>
  <si>
    <t>Contingency Funds Only</t>
  </si>
  <si>
    <t>Winslow</t>
  </si>
  <si>
    <t>Cap/A</t>
  </si>
  <si>
    <t>Sweep Funds</t>
  </si>
  <si>
    <t>All Other Allocations</t>
  </si>
  <si>
    <t>TOTAL CAPITAL</t>
  </si>
  <si>
    <t>Sweep MM</t>
  </si>
  <si>
    <t>TOTAL CAPITAL ASSETS</t>
  </si>
  <si>
    <t>Sweep Checking</t>
  </si>
  <si>
    <t>Total Sweep Accounts</t>
  </si>
  <si>
    <t>•  Fund Transfers = bookkeeping entries made quarterly for Capital Project expenses incurred within the quarter</t>
  </si>
  <si>
    <t>Contingency &amp; Capital Assets Allocations (Projected)</t>
  </si>
  <si>
    <t>Contingency Fund FY21-22</t>
  </si>
  <si>
    <t>Combined Funds</t>
  </si>
  <si>
    <t>Due to accounts limitations within QB - this account serves four (4) funds:</t>
  </si>
  <si>
    <t>•  House</t>
  </si>
  <si>
    <r>
      <t xml:space="preserve">Capital Asset Fund </t>
    </r>
    <r>
      <rPr>
        <sz val="6"/>
        <rFont val="Arial"/>
        <family val="2"/>
      </rPr>
      <t>(10% $1:$1 Matching Contingency)</t>
    </r>
  </si>
  <si>
    <t>•  Project Improvement (was ACC)</t>
  </si>
  <si>
    <t>Total Combined</t>
  </si>
  <si>
    <t>•  Security</t>
  </si>
  <si>
    <t>•  Website</t>
  </si>
  <si>
    <t>•  Net Total</t>
  </si>
  <si>
    <t>•  Real Dollars</t>
  </si>
  <si>
    <t>•  Umpqua MM - Dollars pays taxes, family med leave, purchase T-Bills</t>
  </si>
  <si>
    <t>•  Fund Entries are shown on the Investments &amp; Banking spreadsheet</t>
  </si>
  <si>
    <t>•  Fund Entries also reflected within Balance Sheet</t>
  </si>
  <si>
    <t>•  T-Bills - must purchase regularly so Treasury Direct account remains active</t>
  </si>
  <si>
    <t xml:space="preserve">•  Fund Entries are not bank accounts but allocations to where the bank dollars are planned to be spent </t>
  </si>
  <si>
    <t>•  T-Bills - upon maturity funds deposited into Umpqua MM account</t>
  </si>
  <si>
    <t>•  Fund Transfer accounts are "paper" accounts designating where the real dollars are planned to be spent</t>
  </si>
  <si>
    <t xml:space="preserve">DOLLARS &amp; FUND ALLOCATIONS </t>
  </si>
  <si>
    <t>•  Total Dollars within the Investment Accounts - Non-Sweep 520</t>
  </si>
  <si>
    <t>•  Total Dollars allocated within Fund Transfers/Allocations</t>
  </si>
  <si>
    <t>•  Plus/Minus Dollars Allocated between Fund Transfers and Investment Accounts - Non-Sweep 520</t>
  </si>
  <si>
    <t>•  Total Dollars in Checking Accounts</t>
  </si>
  <si>
    <t xml:space="preserve">•  Over/Under </t>
  </si>
  <si>
    <t>MEMBERSHIP REPORTING FY21-22</t>
  </si>
  <si>
    <t>Report Month</t>
  </si>
  <si>
    <t>Comments</t>
  </si>
  <si>
    <t>Report Date (as of)</t>
  </si>
  <si>
    <t>YE</t>
  </si>
  <si>
    <t>MEMBER CLASSES</t>
  </si>
  <si>
    <t>•  Active</t>
  </si>
  <si>
    <t>•  Social (Active Social)</t>
  </si>
  <si>
    <t>•  Intermediate</t>
  </si>
  <si>
    <t>•  Life</t>
  </si>
  <si>
    <t>•  Senior Life</t>
  </si>
  <si>
    <t>•  Pending</t>
  </si>
  <si>
    <t>Net</t>
  </si>
  <si>
    <t>•  Members Eligible for Life Class 07/01/2021</t>
  </si>
  <si>
    <t>MONTH-TO-MONTH CHANGE PER CLASS COMPARED TO PRIOR FY END</t>
  </si>
  <si>
    <t xml:space="preserve">Active </t>
  </si>
  <si>
    <t>Social (Active Social)</t>
  </si>
  <si>
    <t>Intermediate</t>
  </si>
  <si>
    <t>Life</t>
  </si>
  <si>
    <t>Senior Life</t>
  </si>
  <si>
    <r>
      <t xml:space="preserve">NEW MEMBERS - </t>
    </r>
    <r>
      <rPr>
        <b/>
        <sz val="6"/>
        <rFont val="Arial"/>
        <family val="2"/>
      </rPr>
      <t>All Classes</t>
    </r>
  </si>
  <si>
    <t>Plus Oct. New Members</t>
  </si>
  <si>
    <t>Plus Nov. New Members</t>
  </si>
  <si>
    <t>Plus Dec. New Members</t>
  </si>
  <si>
    <t>Plus Jan. New Members</t>
  </si>
  <si>
    <t>Plus Feb. New Members</t>
  </si>
  <si>
    <t>Plus Mar. New Members</t>
  </si>
  <si>
    <t>Plus Apr. New Members</t>
  </si>
  <si>
    <t>Plus May New Members</t>
  </si>
  <si>
    <t>Plus June New Members</t>
  </si>
  <si>
    <t>Plus July New Members</t>
  </si>
  <si>
    <t>Plus Aug. New Members</t>
  </si>
  <si>
    <t>Plus Sep. New Members</t>
  </si>
  <si>
    <t>Total New Members</t>
  </si>
  <si>
    <r>
      <t xml:space="preserve">MEMBERS ELIGIBLE FOR LIFE MEMBERSHIP - </t>
    </r>
    <r>
      <rPr>
        <b/>
        <sz val="6"/>
        <rFont val="Arial"/>
        <family val="2"/>
      </rPr>
      <t>Updated Quarterly</t>
    </r>
  </si>
  <si>
    <t>As of 09/30/2021</t>
  </si>
  <si>
    <t>Initiated</t>
  </si>
  <si>
    <t>To Date</t>
  </si>
  <si>
    <t>Years</t>
  </si>
  <si>
    <t>Weiss, Sherry E</t>
  </si>
  <si>
    <t>11/08/1995</t>
  </si>
  <si>
    <t>09/30/2021</t>
  </si>
  <si>
    <t>Anderson, Douglas T</t>
  </si>
  <si>
    <t>06/12/1996</t>
  </si>
  <si>
    <t>Brunkhorst, William J &amp; Mary Heston</t>
  </si>
  <si>
    <t>Farber, Steve &amp; Fran</t>
  </si>
  <si>
    <t>All Capital Assets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</si>
</sst>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);[Red]\(#,##0.00\);\-\-"/>
    <numFmt numFmtId="165" formatCode="0.0%"/>
    <numFmt numFmtId="166" formatCode="[$-409]mmmm\-yy;@"/>
    <numFmt numFmtId="167" formatCode="[$-409]mmm\-yy;@"/>
    <numFmt numFmtId="168" formatCode="mm/dd/yy;@"/>
    <numFmt numFmtId="169" formatCode="[$-F800]dddd\,\ mmmm\ dd\,\ yyyy"/>
    <numFmt numFmtId="170" formatCode="#,##0.00;\-#,##0.00"/>
    <numFmt numFmtId="171" formatCode="0_);[Red]\(0\)"/>
    <numFmt numFmtId="172" formatCode="#,##0.000000000000_);\(#,##0.000000000000\)"/>
    <numFmt numFmtId="173" formatCode="0.00000%"/>
    <numFmt numFmtId="174" formatCode="0.0_);\(0.0\)"/>
    <numFmt numFmtId="175" formatCode="&quot;$&quot;#,##0"/>
    <numFmt numFmtId="176" formatCode="#,##0_);[Red]\(#,##0\);\-\-"/>
    <numFmt numFmtId="177" formatCode="mm/yyyy"/>
    <numFmt numFmtId="178" formatCode="m/d/yy;@"/>
    <numFmt numFmtId="179" formatCode="mm/dd/yyyy"/>
  </numFmts>
  <fonts count="5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6"/>
      <color rgb="FF0033CC"/>
      <name val="Arial"/>
      <family val="2"/>
    </font>
    <font>
      <b/>
      <sz val="6"/>
      <name val="Arial"/>
      <family val="2"/>
    </font>
    <font>
      <b/>
      <sz val="6"/>
      <color rgb="FFC00000"/>
      <name val="Arial"/>
      <family val="2"/>
    </font>
    <font>
      <b/>
      <sz val="6"/>
      <color rgb="FF6600FF"/>
      <name val="Arial"/>
      <family val="2"/>
    </font>
    <font>
      <b/>
      <sz val="9"/>
      <name val="Arial"/>
      <family val="2"/>
    </font>
    <font>
      <b/>
      <sz val="9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color rgb="FFC00000"/>
      <name val="Arial"/>
      <family val="2"/>
    </font>
    <font>
      <b/>
      <sz val="6"/>
      <color rgb="FF0033CC"/>
      <name val="Arial"/>
      <family val="2"/>
    </font>
    <font>
      <sz val="6"/>
      <color rgb="FF6600FF"/>
      <name val="Arial"/>
      <family val="2"/>
    </font>
    <font>
      <b/>
      <sz val="8"/>
      <color rgb="FF002060"/>
      <name val="Arial"/>
      <family val="2"/>
    </font>
    <font>
      <b/>
      <sz val="8"/>
      <color rgb="FF6600FF"/>
      <name val="Arial"/>
      <family val="2"/>
    </font>
    <font>
      <b/>
      <sz val="10"/>
      <color rgb="FF002060"/>
      <name val="Arial"/>
      <family val="2"/>
    </font>
    <font>
      <b/>
      <sz val="10"/>
      <color rgb="FF6600FF"/>
      <name val="Arial"/>
      <family val="2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sz val="8"/>
      <color rgb="FF002060"/>
      <name val="Arial"/>
      <family val="2"/>
    </font>
    <font>
      <sz val="7"/>
      <name val="Arial"/>
      <family val="2"/>
    </font>
    <font>
      <sz val="10"/>
      <name val="Verdana"/>
    </font>
    <font>
      <b/>
      <sz val="7"/>
      <name val="Arial"/>
      <family val="2"/>
    </font>
    <font>
      <sz val="7"/>
      <color rgb="FF993300"/>
      <name val="Arial"/>
      <family val="2"/>
    </font>
    <font>
      <sz val="7"/>
      <color rgb="FF0033CC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theme="0" tint="-0.34998626667073579"/>
      <name val="Arial"/>
      <family val="2"/>
    </font>
    <font>
      <sz val="10"/>
      <name val="Arial"/>
      <family val="2"/>
    </font>
    <font>
      <sz val="7"/>
      <color rgb="FFFF0000"/>
      <name val="Arial"/>
      <family val="2"/>
    </font>
    <font>
      <b/>
      <sz val="7"/>
      <color rgb="FF993300"/>
      <name val="Arial"/>
      <family val="2"/>
    </font>
    <font>
      <b/>
      <sz val="7"/>
      <color rgb="FF0033CC"/>
      <name val="Arial"/>
      <family val="2"/>
    </font>
    <font>
      <sz val="7"/>
      <color rgb="FF00B050"/>
      <name val="Arial"/>
      <family val="2"/>
    </font>
    <font>
      <sz val="10"/>
      <name val="Verdana"/>
      <family val="2"/>
    </font>
    <font>
      <b/>
      <sz val="6"/>
      <color rgb="FF000000"/>
      <name val="Arial"/>
      <family val="2"/>
    </font>
    <font>
      <b/>
      <sz val="6"/>
      <color rgb="FF0070C0"/>
      <name val="Arial"/>
      <family val="2"/>
    </font>
    <font>
      <b/>
      <sz val="6"/>
      <color rgb="FFFF0000"/>
      <name val="Arial"/>
      <family val="2"/>
    </font>
    <font>
      <sz val="6"/>
      <color rgb="FF000000"/>
      <name val="Arial"/>
      <family val="2"/>
    </font>
    <font>
      <sz val="6"/>
      <color theme="0" tint="-0.34998626667073579"/>
      <name val="Arial"/>
      <family val="2"/>
    </font>
    <font>
      <b/>
      <sz val="9"/>
      <color rgb="FF6600FF"/>
      <name val="Arial"/>
      <family val="2"/>
    </font>
    <font>
      <sz val="7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7"/>
      <color theme="0" tint="-0.249977111117893"/>
      <name val="Arial"/>
      <family val="2"/>
    </font>
    <font>
      <b/>
      <sz val="6"/>
      <color rgb="FFC00000"/>
      <name val="Tahoma"/>
      <family val="2"/>
    </font>
    <font>
      <b/>
      <sz val="8"/>
      <color theme="0"/>
      <name val="Arial"/>
      <family val="2"/>
    </font>
    <font>
      <b/>
      <sz val="8"/>
      <color rgb="FF0033CC"/>
      <name val="Arial"/>
      <family val="2"/>
    </font>
    <font>
      <b/>
      <sz val="6"/>
      <color theme="0"/>
      <name val="Arial"/>
      <family val="2"/>
    </font>
    <font>
      <sz val="6"/>
      <color theme="0" tint="-0.14999847407452621"/>
      <name val="Arial"/>
      <family val="2"/>
    </font>
    <font>
      <sz val="6"/>
      <color theme="0"/>
      <name val="Arial"/>
      <family val="2"/>
    </font>
    <font>
      <sz val="6"/>
      <color rgb="FF0000CC"/>
      <name val="Arial"/>
      <family val="2"/>
    </font>
    <font>
      <sz val="6"/>
      <color theme="0" tint="-0.2499771111178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E5C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</fills>
  <borders count="4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25" fillId="0" borderId="0"/>
    <xf numFmtId="0" fontId="32" fillId="0" borderId="0"/>
    <xf numFmtId="0" fontId="37" fillId="0" borderId="0"/>
    <xf numFmtId="4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" fillId="0" borderId="0"/>
  </cellStyleXfs>
  <cellXfs count="831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10" fontId="3" fillId="0" borderId="1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5" fontId="5" fillId="0" borderId="1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40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7" fillId="2" borderId="1" xfId="1" applyFont="1" applyFill="1" applyBorder="1" applyAlignment="1">
      <alignment horizontal="center"/>
    </xf>
    <xf numFmtId="0" fontId="8" fillId="2" borderId="1" xfId="1" applyFont="1" applyFill="1" applyBorder="1"/>
    <xf numFmtId="164" fontId="7" fillId="2" borderId="1" xfId="1" applyNumberFormat="1" applyFont="1" applyFill="1" applyBorder="1" applyAlignment="1">
      <alignment horizontal="left"/>
    </xf>
    <xf numFmtId="164" fontId="7" fillId="2" borderId="1" xfId="1" applyNumberFormat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40" fontId="9" fillId="2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/>
    </xf>
    <xf numFmtId="0" fontId="10" fillId="3" borderId="1" xfId="1" applyFont="1" applyFill="1" applyBorder="1"/>
    <xf numFmtId="164" fontId="10" fillId="3" borderId="1" xfId="1" applyNumberFormat="1" applyFont="1" applyFill="1" applyBorder="1" applyAlignment="1">
      <alignment horizontal="left"/>
    </xf>
    <xf numFmtId="166" fontId="10" fillId="3" borderId="1" xfId="1" applyNumberFormat="1" applyFont="1" applyFill="1" applyBorder="1" applyAlignment="1">
      <alignment horizontal="center"/>
    </xf>
    <xf numFmtId="165" fontId="10" fillId="3" borderId="1" xfId="1" applyNumberFormat="1" applyFont="1" applyFill="1" applyBorder="1" applyAlignment="1">
      <alignment horizontal="center"/>
    </xf>
    <xf numFmtId="164" fontId="10" fillId="3" borderId="1" xfId="1" applyNumberFormat="1" applyFont="1" applyFill="1" applyBorder="1" applyAlignment="1">
      <alignment horizontal="center"/>
    </xf>
    <xf numFmtId="40" fontId="11" fillId="3" borderId="1" xfId="1" applyNumberFormat="1" applyFont="1" applyFill="1" applyBorder="1" applyAlignment="1">
      <alignment horizontal="left"/>
    </xf>
    <xf numFmtId="0" fontId="10" fillId="3" borderId="1" xfId="1" applyFont="1" applyFill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4" fontId="4" fillId="0" borderId="1" xfId="1" applyNumberFormat="1" applyFont="1" applyBorder="1" applyAlignment="1">
      <alignment horizontal="left"/>
    </xf>
    <xf numFmtId="164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 wrapText="1"/>
    </xf>
    <xf numFmtId="167" fontId="4" fillId="5" borderId="1" xfId="1" applyNumberFormat="1" applyFont="1" applyFill="1" applyBorder="1" applyAlignment="1">
      <alignment horizontal="center" wrapText="1"/>
    </xf>
    <xf numFmtId="10" fontId="4" fillId="5" borderId="1" xfId="1" applyNumberFormat="1" applyFont="1" applyFill="1" applyBorder="1" applyAlignment="1">
      <alignment horizontal="center" wrapText="1"/>
    </xf>
    <xf numFmtId="164" fontId="4" fillId="5" borderId="1" xfId="1" applyNumberFormat="1" applyFont="1" applyFill="1" applyBorder="1" applyAlignment="1">
      <alignment horizontal="center" wrapText="1"/>
    </xf>
    <xf numFmtId="165" fontId="4" fillId="5" borderId="1" xfId="1" applyNumberFormat="1" applyFont="1" applyFill="1" applyBorder="1" applyAlignment="1">
      <alignment horizontal="center" wrapText="1"/>
    </xf>
    <xf numFmtId="10" fontId="4" fillId="0" borderId="1" xfId="1" applyNumberFormat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0" fontId="10" fillId="7" borderId="1" xfId="1" applyFont="1" applyFill="1" applyBorder="1"/>
    <xf numFmtId="0" fontId="4" fillId="6" borderId="1" xfId="1" applyFont="1" applyFill="1" applyBorder="1"/>
    <xf numFmtId="10" fontId="4" fillId="6" borderId="1" xfId="1" applyNumberFormat="1" applyFont="1" applyFill="1" applyBorder="1" applyAlignment="1">
      <alignment horizontal="right"/>
    </xf>
    <xf numFmtId="164" fontId="4" fillId="6" borderId="1" xfId="1" applyNumberFormat="1" applyFont="1" applyFill="1" applyBorder="1" applyAlignment="1">
      <alignment horizontal="right"/>
    </xf>
    <xf numFmtId="165" fontId="5" fillId="6" borderId="1" xfId="1" applyNumberFormat="1" applyFont="1" applyFill="1" applyBorder="1" applyAlignment="1">
      <alignment horizontal="right"/>
    </xf>
    <xf numFmtId="164" fontId="6" fillId="6" borderId="1" xfId="1" applyNumberFormat="1" applyFont="1" applyFill="1" applyBorder="1" applyAlignment="1">
      <alignment horizontal="right"/>
    </xf>
    <xf numFmtId="0" fontId="4" fillId="8" borderId="1" xfId="1" applyFont="1" applyFill="1" applyBorder="1"/>
    <xf numFmtId="10" fontId="4" fillId="8" borderId="1" xfId="1" applyNumberFormat="1" applyFont="1" applyFill="1" applyBorder="1" applyAlignment="1">
      <alignment horizontal="right"/>
    </xf>
    <xf numFmtId="164" fontId="4" fillId="8" borderId="1" xfId="1" applyNumberFormat="1" applyFont="1" applyFill="1" applyBorder="1" applyAlignment="1">
      <alignment horizontal="right"/>
    </xf>
    <xf numFmtId="165" fontId="5" fillId="8" borderId="1" xfId="1" applyNumberFormat="1" applyFont="1" applyFill="1" applyBorder="1" applyAlignment="1">
      <alignment horizontal="right"/>
    </xf>
    <xf numFmtId="164" fontId="6" fillId="8" borderId="1" xfId="1" applyNumberFormat="1" applyFont="1" applyFill="1" applyBorder="1" applyAlignment="1">
      <alignment horizontal="right"/>
    </xf>
    <xf numFmtId="0" fontId="2" fillId="0" borderId="1" xfId="1" applyFont="1" applyBorder="1" applyAlignment="1">
      <alignment wrapText="1"/>
    </xf>
    <xf numFmtId="165" fontId="12" fillId="0" borderId="1" xfId="1" applyNumberFormat="1" applyFont="1" applyBorder="1" applyAlignment="1">
      <alignment horizontal="right"/>
    </xf>
    <xf numFmtId="10" fontId="13" fillId="6" borderId="1" xfId="1" applyNumberFormat="1" applyFont="1" applyFill="1" applyBorder="1" applyAlignment="1">
      <alignment horizontal="right"/>
    </xf>
    <xf numFmtId="164" fontId="4" fillId="9" borderId="1" xfId="1" applyNumberFormat="1" applyFont="1" applyFill="1" applyBorder="1" applyAlignment="1">
      <alignment horizontal="right"/>
    </xf>
    <xf numFmtId="10" fontId="13" fillId="0" borderId="1" xfId="1" applyNumberFormat="1" applyFont="1" applyBorder="1" applyAlignment="1">
      <alignment horizontal="right"/>
    </xf>
    <xf numFmtId="164" fontId="14" fillId="0" borderId="1" xfId="1" applyNumberFormat="1" applyFont="1" applyBorder="1" applyAlignment="1">
      <alignment horizontal="right"/>
    </xf>
    <xf numFmtId="10" fontId="3" fillId="6" borderId="1" xfId="1" applyNumberFormat="1" applyFont="1" applyFill="1" applyBorder="1" applyAlignment="1">
      <alignment horizontal="right"/>
    </xf>
    <xf numFmtId="164" fontId="2" fillId="0" borderId="1" xfId="1" applyNumberFormat="1" applyFont="1" applyBorder="1" applyAlignment="1">
      <alignment horizontal="center"/>
    </xf>
    <xf numFmtId="10" fontId="13" fillId="8" borderId="1" xfId="1" applyNumberFormat="1" applyFont="1" applyFill="1" applyBorder="1" applyAlignment="1">
      <alignment horizontal="right"/>
    </xf>
    <xf numFmtId="164" fontId="4" fillId="8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left"/>
    </xf>
    <xf numFmtId="164" fontId="4" fillId="8" borderId="1" xfId="1" applyNumberFormat="1" applyFont="1" applyFill="1" applyBorder="1" applyAlignment="1">
      <alignment horizontal="left"/>
    </xf>
    <xf numFmtId="0" fontId="4" fillId="9" borderId="1" xfId="1" applyFont="1" applyFill="1" applyBorder="1"/>
    <xf numFmtId="10" fontId="13" fillId="9" borderId="1" xfId="1" applyNumberFormat="1" applyFont="1" applyFill="1" applyBorder="1" applyAlignment="1">
      <alignment horizontal="right"/>
    </xf>
    <xf numFmtId="164" fontId="4" fillId="9" borderId="1" xfId="1" applyNumberFormat="1" applyFont="1" applyFill="1" applyBorder="1" applyAlignment="1">
      <alignment horizontal="left"/>
    </xf>
    <xf numFmtId="0" fontId="2" fillId="9" borderId="1" xfId="1" applyFont="1" applyFill="1" applyBorder="1"/>
    <xf numFmtId="0" fontId="15" fillId="0" borderId="1" xfId="2" applyFont="1" applyBorder="1" applyAlignment="1">
      <alignment horizontal="left" wrapText="1"/>
    </xf>
    <xf numFmtId="0" fontId="16" fillId="0" borderId="1" xfId="2" applyFont="1" applyBorder="1" applyAlignment="1">
      <alignment horizontal="right" wrapText="1"/>
    </xf>
    <xf numFmtId="0" fontId="10" fillId="0" borderId="1" xfId="2" applyFont="1" applyBorder="1"/>
    <xf numFmtId="0" fontId="10" fillId="0" borderId="1" xfId="2" applyFont="1" applyBorder="1" applyAlignment="1">
      <alignment horizontal="left" wrapText="1"/>
    </xf>
    <xf numFmtId="0" fontId="17" fillId="3" borderId="1" xfId="2" applyFont="1" applyFill="1" applyBorder="1" applyAlignment="1">
      <alignment horizontal="left" wrapText="1"/>
    </xf>
    <xf numFmtId="0" fontId="18" fillId="3" borderId="1" xfId="2" applyFont="1" applyFill="1" applyBorder="1" applyAlignment="1">
      <alignment horizontal="right" wrapText="1"/>
    </xf>
    <xf numFmtId="166" fontId="19" fillId="3" borderId="1" xfId="2" applyNumberFormat="1" applyFont="1" applyFill="1" applyBorder="1" applyAlignment="1">
      <alignment horizontal="left"/>
    </xf>
    <xf numFmtId="0" fontId="19" fillId="3" borderId="1" xfId="2" applyFont="1" applyFill="1" applyBorder="1" applyAlignment="1">
      <alignment horizontal="left" wrapText="1"/>
    </xf>
    <xf numFmtId="168" fontId="20" fillId="0" borderId="1" xfId="2" applyNumberFormat="1" applyFont="1" applyBorder="1"/>
    <xf numFmtId="168" fontId="21" fillId="0" borderId="1" xfId="2" applyNumberFormat="1" applyFont="1" applyBorder="1"/>
    <xf numFmtId="0" fontId="21" fillId="0" borderId="1" xfId="2" applyFont="1" applyBorder="1" applyAlignment="1">
      <alignment horizontal="left" wrapText="1"/>
    </xf>
    <xf numFmtId="169" fontId="11" fillId="0" borderId="1" xfId="2" applyNumberFormat="1" applyFont="1" applyBorder="1" applyAlignment="1">
      <alignment wrapText="1"/>
    </xf>
    <xf numFmtId="169" fontId="22" fillId="0" borderId="1" xfId="2" applyNumberFormat="1" applyFont="1" applyBorder="1" applyAlignment="1">
      <alignment wrapText="1"/>
    </xf>
    <xf numFmtId="0" fontId="21" fillId="0" borderId="1" xfId="2" applyFont="1" applyBorder="1" applyAlignment="1">
      <alignment horizontal="right" wrapText="1"/>
    </xf>
    <xf numFmtId="168" fontId="11" fillId="0" borderId="1" xfId="2" applyNumberFormat="1" applyFont="1" applyBorder="1" applyAlignment="1">
      <alignment wrapText="1"/>
    </xf>
    <xf numFmtId="0" fontId="11" fillId="0" borderId="1" xfId="2" applyFont="1" applyBorder="1" applyAlignment="1">
      <alignment horizontal="left" wrapText="1"/>
    </xf>
    <xf numFmtId="0" fontId="11" fillId="0" borderId="1" xfId="2" applyFont="1" applyBorder="1" applyAlignment="1">
      <alignment wrapText="1"/>
    </xf>
    <xf numFmtId="0" fontId="23" fillId="0" borderId="1" xfId="2" applyFont="1" applyBorder="1" applyAlignment="1">
      <alignment wrapText="1"/>
    </xf>
    <xf numFmtId="0" fontId="10" fillId="0" borderId="1" xfId="2" applyFont="1" applyBorder="1" applyAlignment="1">
      <alignment wrapText="1"/>
    </xf>
    <xf numFmtId="0" fontId="15" fillId="0" borderId="1" xfId="2" applyFont="1" applyBorder="1" applyAlignment="1">
      <alignment wrapText="1"/>
    </xf>
    <xf numFmtId="168" fontId="24" fillId="0" borderId="1" xfId="2" applyNumberFormat="1" applyFont="1" applyBorder="1"/>
    <xf numFmtId="49" fontId="24" fillId="0" borderId="0" xfId="3" applyNumberFormat="1" applyFont="1"/>
    <xf numFmtId="4" fontId="24" fillId="0" borderId="0" xfId="3" applyNumberFormat="1" applyFont="1" applyAlignment="1">
      <alignment horizontal="centerContinuous"/>
    </xf>
    <xf numFmtId="4" fontId="26" fillId="0" borderId="0" xfId="3" applyNumberFormat="1" applyFont="1" applyAlignment="1">
      <alignment horizontal="centerContinuous"/>
    </xf>
    <xf numFmtId="165" fontId="24" fillId="0" borderId="0" xfId="3" applyNumberFormat="1" applyFont="1" applyAlignment="1">
      <alignment horizontal="centerContinuous"/>
    </xf>
    <xf numFmtId="164" fontId="24" fillId="0" borderId="0" xfId="3" applyNumberFormat="1" applyFont="1" applyAlignment="1">
      <alignment horizontal="centerContinuous"/>
    </xf>
    <xf numFmtId="0" fontId="24" fillId="0" borderId="0" xfId="3" applyFont="1"/>
    <xf numFmtId="49" fontId="26" fillId="0" borderId="0" xfId="3" applyNumberFormat="1" applyFont="1"/>
    <xf numFmtId="166" fontId="7" fillId="10" borderId="2" xfId="3" applyNumberFormat="1" applyFont="1" applyFill="1" applyBorder="1" applyAlignment="1">
      <alignment horizontal="center"/>
    </xf>
    <xf numFmtId="166" fontId="7" fillId="10" borderId="3" xfId="3" applyNumberFormat="1" applyFont="1" applyFill="1" applyBorder="1" applyAlignment="1">
      <alignment horizontal="center"/>
    </xf>
    <xf numFmtId="166" fontId="7" fillId="10" borderId="4" xfId="3" applyNumberFormat="1" applyFont="1" applyFill="1" applyBorder="1" applyAlignment="1">
      <alignment horizontal="center"/>
    </xf>
    <xf numFmtId="0" fontId="26" fillId="0" borderId="0" xfId="3" applyFont="1"/>
    <xf numFmtId="49" fontId="26" fillId="0" borderId="0" xfId="3" applyNumberFormat="1" applyFont="1" applyAlignment="1">
      <alignment horizontal="center"/>
    </xf>
    <xf numFmtId="4" fontId="26" fillId="11" borderId="5" xfId="3" applyNumberFormat="1" applyFont="1" applyFill="1" applyBorder="1" applyAlignment="1">
      <alignment horizontal="center" wrapText="1"/>
    </xf>
    <xf numFmtId="4" fontId="26" fillId="11" borderId="6" xfId="3" applyNumberFormat="1" applyFont="1" applyFill="1" applyBorder="1" applyAlignment="1">
      <alignment horizontal="center" wrapText="1"/>
    </xf>
    <xf numFmtId="165" fontId="26" fillId="11" borderId="6" xfId="3" applyNumberFormat="1" applyFont="1" applyFill="1" applyBorder="1" applyAlignment="1">
      <alignment horizontal="center" wrapText="1"/>
    </xf>
    <xf numFmtId="164" fontId="26" fillId="11" borderId="7" xfId="3" applyNumberFormat="1" applyFont="1" applyFill="1" applyBorder="1" applyAlignment="1">
      <alignment horizontal="center" wrapText="1"/>
    </xf>
    <xf numFmtId="0" fontId="26" fillId="0" borderId="0" xfId="3" applyFont="1" applyAlignment="1">
      <alignment horizontal="center"/>
    </xf>
    <xf numFmtId="165" fontId="27" fillId="0" borderId="0" xfId="3" applyNumberFormat="1" applyFont="1" applyAlignment="1">
      <alignment horizontal="centerContinuous"/>
    </xf>
    <xf numFmtId="164" fontId="28" fillId="0" borderId="0" xfId="3" applyNumberFormat="1" applyFont="1" applyAlignment="1">
      <alignment horizontal="centerContinuous"/>
    </xf>
    <xf numFmtId="49" fontId="29" fillId="0" borderId="0" xfId="3" applyNumberFormat="1" applyFont="1"/>
    <xf numFmtId="49" fontId="30" fillId="0" borderId="0" xfId="3" applyNumberFormat="1" applyFont="1"/>
    <xf numFmtId="4" fontId="24" fillId="0" borderId="0" xfId="3" applyNumberFormat="1" applyFont="1"/>
    <xf numFmtId="4" fontId="30" fillId="0" borderId="0" xfId="3" applyNumberFormat="1" applyFont="1"/>
    <xf numFmtId="4" fontId="29" fillId="0" borderId="0" xfId="3" applyNumberFormat="1" applyFont="1"/>
    <xf numFmtId="165" fontId="27" fillId="0" borderId="0" xfId="3" applyNumberFormat="1" applyFont="1"/>
    <xf numFmtId="164" fontId="28" fillId="0" borderId="0" xfId="3" applyNumberFormat="1" applyFont="1"/>
    <xf numFmtId="0" fontId="31" fillId="0" borderId="0" xfId="3" applyFont="1" applyAlignment="1">
      <alignment horizontal="center"/>
    </xf>
    <xf numFmtId="4" fontId="24" fillId="0" borderId="1" xfId="3" applyNumberFormat="1" applyFont="1" applyBorder="1"/>
    <xf numFmtId="4" fontId="30" fillId="0" borderId="1" xfId="3" applyNumberFormat="1" applyFont="1" applyBorder="1"/>
    <xf numFmtId="4" fontId="29" fillId="0" borderId="1" xfId="3" applyNumberFormat="1" applyFont="1" applyBorder="1"/>
    <xf numFmtId="165" fontId="27" fillId="0" borderId="1" xfId="3" applyNumberFormat="1" applyFont="1" applyBorder="1"/>
    <xf numFmtId="164" fontId="28" fillId="0" borderId="1" xfId="3" applyNumberFormat="1" applyFont="1" applyBorder="1"/>
    <xf numFmtId="4" fontId="26" fillId="11" borderId="1" xfId="3" applyNumberFormat="1" applyFont="1" applyFill="1" applyBorder="1"/>
    <xf numFmtId="165" fontId="26" fillId="11" borderId="1" xfId="3" applyNumberFormat="1" applyFont="1" applyFill="1" applyBorder="1"/>
    <xf numFmtId="164" fontId="26" fillId="11" borderId="1" xfId="3" applyNumberFormat="1" applyFont="1" applyFill="1" applyBorder="1"/>
    <xf numFmtId="39" fontId="24" fillId="0" borderId="0" xfId="3" applyNumberFormat="1" applyFont="1"/>
    <xf numFmtId="164" fontId="28" fillId="0" borderId="1" xfId="4" applyNumberFormat="1" applyFont="1" applyBorder="1"/>
    <xf numFmtId="164" fontId="26" fillId="11" borderId="1" xfId="4" applyNumberFormat="1" applyFont="1" applyFill="1" applyBorder="1"/>
    <xf numFmtId="4" fontId="26" fillId="0" borderId="1" xfId="3" applyNumberFormat="1" applyFont="1" applyBorder="1"/>
    <xf numFmtId="165" fontId="24" fillId="0" borderId="1" xfId="3" applyNumberFormat="1" applyFont="1" applyBorder="1"/>
    <xf numFmtId="164" fontId="24" fillId="0" borderId="1" xfId="3" applyNumberFormat="1" applyFont="1" applyBorder="1"/>
    <xf numFmtId="4" fontId="26" fillId="10" borderId="1" xfId="3" applyNumberFormat="1" applyFont="1" applyFill="1" applyBorder="1"/>
    <xf numFmtId="165" fontId="26" fillId="10" borderId="1" xfId="3" applyNumberFormat="1" applyFont="1" applyFill="1" applyBorder="1"/>
    <xf numFmtId="0" fontId="29" fillId="0" borderId="0" xfId="3" applyFont="1"/>
    <xf numFmtId="4" fontId="26" fillId="0" borderId="0" xfId="3" applyNumberFormat="1" applyFont="1"/>
    <xf numFmtId="49" fontId="24" fillId="0" borderId="0" xfId="3" applyNumberFormat="1" applyFont="1" applyAlignment="1">
      <alignment horizontal="centerContinuous"/>
    </xf>
    <xf numFmtId="49" fontId="26" fillId="0" borderId="0" xfId="3" applyNumberFormat="1" applyFont="1" applyAlignment="1">
      <alignment horizontal="centerContinuous"/>
    </xf>
    <xf numFmtId="0" fontId="24" fillId="0" borderId="0" xfId="3" applyFont="1" applyAlignment="1">
      <alignment horizontal="center"/>
    </xf>
    <xf numFmtId="0" fontId="33" fillId="0" borderId="0" xfId="3" applyFont="1"/>
    <xf numFmtId="165" fontId="24" fillId="0" borderId="0" xfId="3" applyNumberFormat="1" applyFont="1" applyAlignment="1">
      <alignment horizontal="center"/>
    </xf>
    <xf numFmtId="49" fontId="26" fillId="11" borderId="6" xfId="3" applyNumberFormat="1" applyFont="1" applyFill="1" applyBorder="1" applyAlignment="1">
      <alignment horizontal="center" wrapText="1"/>
    </xf>
    <xf numFmtId="167" fontId="26" fillId="0" borderId="0" xfId="3" applyNumberFormat="1" applyFont="1" applyAlignment="1">
      <alignment horizontal="center" wrapText="1"/>
    </xf>
    <xf numFmtId="49" fontId="26" fillId="0" borderId="0" xfId="3" applyNumberFormat="1" applyFont="1" applyAlignment="1">
      <alignment horizontal="center" wrapText="1"/>
    </xf>
    <xf numFmtId="165" fontId="34" fillId="0" borderId="0" xfId="3" applyNumberFormat="1" applyFont="1" applyAlignment="1">
      <alignment horizontal="center" wrapText="1"/>
    </xf>
    <xf numFmtId="164" fontId="35" fillId="0" borderId="0" xfId="3" applyNumberFormat="1" applyFont="1" applyAlignment="1">
      <alignment horizontal="center" wrapText="1"/>
    </xf>
    <xf numFmtId="170" fontId="29" fillId="0" borderId="0" xfId="3" applyNumberFormat="1" applyFont="1"/>
    <xf numFmtId="170" fontId="30" fillId="0" borderId="0" xfId="3" applyNumberFormat="1" applyFont="1"/>
    <xf numFmtId="170" fontId="29" fillId="0" borderId="1" xfId="3" applyNumberFormat="1" applyFont="1" applyBorder="1"/>
    <xf numFmtId="170" fontId="30" fillId="0" borderId="1" xfId="3" applyNumberFormat="1" applyFont="1" applyBorder="1"/>
    <xf numFmtId="170" fontId="26" fillId="11" borderId="1" xfId="3" applyNumberFormat="1" applyFont="1" applyFill="1" applyBorder="1"/>
    <xf numFmtId="170" fontId="24" fillId="11" borderId="1" xfId="3" applyNumberFormat="1" applyFont="1" applyFill="1" applyBorder="1"/>
    <xf numFmtId="0" fontId="30" fillId="0" borderId="0" xfId="3" applyFont="1"/>
    <xf numFmtId="165" fontId="24" fillId="0" borderId="0" xfId="3" applyNumberFormat="1" applyFont="1"/>
    <xf numFmtId="164" fontId="24" fillId="0" borderId="0" xfId="3" applyNumberFormat="1" applyFont="1"/>
    <xf numFmtId="49" fontId="24" fillId="0" borderId="0" xfId="3" applyNumberFormat="1" applyFont="1" applyAlignment="1">
      <alignment horizontal="center" wrapText="1"/>
    </xf>
    <xf numFmtId="0" fontId="24" fillId="0" borderId="0" xfId="3" applyFont="1" applyAlignment="1">
      <alignment horizontal="center" wrapText="1"/>
    </xf>
    <xf numFmtId="170" fontId="24" fillId="0" borderId="0" xfId="3" applyNumberFormat="1" applyFont="1"/>
    <xf numFmtId="170" fontId="26" fillId="0" borderId="0" xfId="3" applyNumberFormat="1" applyFont="1"/>
    <xf numFmtId="170" fontId="35" fillId="0" borderId="0" xfId="3" applyNumberFormat="1" applyFont="1"/>
    <xf numFmtId="0" fontId="36" fillId="0" borderId="0" xfId="3" applyFont="1" applyAlignment="1">
      <alignment horizontal="center"/>
    </xf>
    <xf numFmtId="171" fontId="31" fillId="0" borderId="0" xfId="3" applyNumberFormat="1" applyFont="1" applyAlignment="1">
      <alignment horizontal="center"/>
    </xf>
    <xf numFmtId="170" fontId="26" fillId="0" borderId="1" xfId="3" applyNumberFormat="1" applyFont="1" applyBorder="1"/>
    <xf numFmtId="39" fontId="36" fillId="0" borderId="0" xfId="3" applyNumberFormat="1" applyFont="1" applyAlignment="1">
      <alignment horizontal="center"/>
    </xf>
    <xf numFmtId="171" fontId="24" fillId="0" borderId="0" xfId="3" applyNumberFormat="1" applyFont="1" applyAlignment="1">
      <alignment horizontal="center"/>
    </xf>
    <xf numFmtId="39" fontId="24" fillId="0" borderId="0" xfId="3" applyNumberFormat="1" applyFont="1" applyAlignment="1">
      <alignment horizontal="center"/>
    </xf>
    <xf numFmtId="0" fontId="35" fillId="0" borderId="0" xfId="3" applyFont="1"/>
    <xf numFmtId="172" fontId="24" fillId="0" borderId="0" xfId="3" applyNumberFormat="1" applyFont="1"/>
    <xf numFmtId="49" fontId="38" fillId="0" borderId="0" xfId="5" applyNumberFormat="1" applyFont="1"/>
    <xf numFmtId="49" fontId="5" fillId="0" borderId="0" xfId="5" applyNumberFormat="1" applyFont="1" applyAlignment="1">
      <alignment horizontal="center"/>
    </xf>
    <xf numFmtId="4" fontId="2" fillId="0" borderId="8" xfId="5" applyNumberFormat="1" applyFont="1" applyBorder="1" applyAlignment="1">
      <alignment horizontal="centerContinuous"/>
    </xf>
    <xf numFmtId="4" fontId="2" fillId="0" borderId="8" xfId="5" applyNumberFormat="1" applyFont="1" applyBorder="1"/>
    <xf numFmtId="40" fontId="39" fillId="0" borderId="0" xfId="5" applyNumberFormat="1" applyFont="1"/>
    <xf numFmtId="0" fontId="2" fillId="0" borderId="0" xfId="5" applyFont="1"/>
    <xf numFmtId="0" fontId="2" fillId="0" borderId="0" xfId="5" applyFont="1" applyAlignment="1">
      <alignment horizontal="center"/>
    </xf>
    <xf numFmtId="0" fontId="40" fillId="0" borderId="0" xfId="5" applyFont="1" applyAlignment="1">
      <alignment horizontal="center"/>
    </xf>
    <xf numFmtId="4" fontId="24" fillId="10" borderId="9" xfId="5" applyNumberFormat="1" applyFont="1" applyFill="1" applyBorder="1" applyAlignment="1">
      <alignment horizontal="centerContinuous"/>
    </xf>
    <xf numFmtId="166" fontId="7" fillId="10" borderId="10" xfId="5" applyNumberFormat="1" applyFont="1" applyFill="1" applyBorder="1" applyAlignment="1">
      <alignment horizontal="center"/>
    </xf>
    <xf numFmtId="4" fontId="24" fillId="10" borderId="11" xfId="5" applyNumberFormat="1" applyFont="1" applyFill="1" applyBorder="1" applyAlignment="1">
      <alignment horizontal="centerContinuous"/>
    </xf>
    <xf numFmtId="49" fontId="38" fillId="0" borderId="0" xfId="5" applyNumberFormat="1" applyFont="1" applyAlignment="1">
      <alignment horizontal="center"/>
    </xf>
    <xf numFmtId="168" fontId="30" fillId="11" borderId="12" xfId="5" applyNumberFormat="1" applyFont="1" applyFill="1" applyBorder="1" applyAlignment="1">
      <alignment horizontal="center"/>
    </xf>
    <xf numFmtId="4" fontId="30" fillId="11" borderId="12" xfId="5" applyNumberFormat="1" applyFont="1" applyFill="1" applyBorder="1" applyAlignment="1">
      <alignment horizontal="center"/>
    </xf>
    <xf numFmtId="40" fontId="39" fillId="0" borderId="0" xfId="5" applyNumberFormat="1" applyFont="1" applyAlignment="1">
      <alignment horizontal="center"/>
    </xf>
    <xf numFmtId="4" fontId="38" fillId="0" borderId="0" xfId="5" applyNumberFormat="1" applyFont="1"/>
    <xf numFmtId="0" fontId="4" fillId="0" borderId="0" xfId="5" applyFont="1"/>
    <xf numFmtId="49" fontId="4" fillId="0" borderId="0" xfId="5" applyNumberFormat="1" applyFont="1"/>
    <xf numFmtId="49" fontId="41" fillId="0" borderId="0" xfId="5" applyNumberFormat="1" applyFont="1"/>
    <xf numFmtId="0" fontId="42" fillId="0" borderId="0" xfId="5" applyFont="1" applyAlignment="1">
      <alignment horizontal="right"/>
    </xf>
    <xf numFmtId="4" fontId="41" fillId="0" borderId="1" xfId="5" applyNumberFormat="1" applyFont="1" applyBorder="1"/>
    <xf numFmtId="4" fontId="38" fillId="15" borderId="1" xfId="5" applyNumberFormat="1" applyFont="1" applyFill="1" applyBorder="1"/>
    <xf numFmtId="4" fontId="38" fillId="0" borderId="1" xfId="5" applyNumberFormat="1" applyFont="1" applyBorder="1"/>
    <xf numFmtId="4" fontId="2" fillId="0" borderId="0" xfId="5" applyNumberFormat="1" applyFont="1"/>
    <xf numFmtId="0" fontId="38" fillId="0" borderId="0" xfId="5" applyFont="1"/>
    <xf numFmtId="0" fontId="5" fillId="0" borderId="0" xfId="5" applyFont="1" applyAlignment="1">
      <alignment horizontal="center"/>
    </xf>
    <xf numFmtId="0" fontId="42" fillId="0" borderId="0" xfId="5" applyFont="1" applyAlignment="1">
      <alignment horizontal="center"/>
    </xf>
    <xf numFmtId="4" fontId="38" fillId="6" borderId="1" xfId="5" applyNumberFormat="1" applyFont="1" applyFill="1" applyBorder="1"/>
    <xf numFmtId="0" fontId="41" fillId="0" borderId="0" xfId="5" applyFont="1"/>
    <xf numFmtId="4" fontId="38" fillId="9" borderId="1" xfId="5" applyNumberFormat="1" applyFont="1" applyFill="1" applyBorder="1"/>
    <xf numFmtId="4" fontId="41" fillId="0" borderId="0" xfId="5" applyNumberFormat="1" applyFont="1"/>
    <xf numFmtId="0" fontId="4" fillId="5" borderId="1" xfId="5" applyFont="1" applyFill="1" applyBorder="1" applyAlignment="1">
      <alignment horizontal="center"/>
    </xf>
    <xf numFmtId="0" fontId="4" fillId="5" borderId="1" xfId="5" applyFont="1" applyFill="1" applyBorder="1"/>
    <xf numFmtId="0" fontId="2" fillId="19" borderId="1" xfId="5" applyFont="1" applyFill="1" applyBorder="1"/>
    <xf numFmtId="168" fontId="2" fillId="0" borderId="2" xfId="5" applyNumberFormat="1" applyFont="1" applyBorder="1" applyAlignment="1">
      <alignment horizontal="left"/>
    </xf>
    <xf numFmtId="0" fontId="4" fillId="0" borderId="3" xfId="5" applyFont="1" applyBorder="1" applyAlignment="1">
      <alignment horizontal="center" wrapText="1"/>
    </xf>
    <xf numFmtId="43" fontId="4" fillId="0" borderId="3" xfId="5" applyNumberFormat="1" applyFont="1" applyBorder="1"/>
    <xf numFmtId="0" fontId="4" fillId="0" borderId="20" xfId="5" applyFont="1" applyBorder="1"/>
    <xf numFmtId="173" fontId="4" fillId="0" borderId="20" xfId="5" applyNumberFormat="1" applyFont="1" applyBorder="1"/>
    <xf numFmtId="1" fontId="4" fillId="0" borderId="20" xfId="5" applyNumberFormat="1" applyFont="1" applyBorder="1"/>
    <xf numFmtId="0" fontId="4" fillId="0" borderId="21" xfId="5" applyFont="1" applyBorder="1" applyAlignment="1">
      <alignment horizontal="center"/>
    </xf>
    <xf numFmtId="0" fontId="4" fillId="0" borderId="0" xfId="5" applyFont="1" applyAlignment="1">
      <alignment horizontal="center"/>
    </xf>
    <xf numFmtId="1" fontId="4" fillId="0" borderId="0" xfId="5" applyNumberFormat="1" applyFont="1" applyAlignment="1">
      <alignment horizontal="center"/>
    </xf>
    <xf numFmtId="173" fontId="4" fillId="0" borderId="0" xfId="5" applyNumberFormat="1" applyFont="1" applyAlignment="1">
      <alignment horizontal="center"/>
    </xf>
    <xf numFmtId="0" fontId="20" fillId="0" borderId="0" xfId="5" applyFont="1" applyAlignment="1">
      <alignment horizontal="center"/>
    </xf>
    <xf numFmtId="168" fontId="7" fillId="6" borderId="5" xfId="5" applyNumberFormat="1" applyFont="1" applyFill="1" applyBorder="1" applyAlignment="1">
      <alignment horizontal="left"/>
    </xf>
    <xf numFmtId="166" fontId="7" fillId="6" borderId="6" xfId="5" applyNumberFormat="1" applyFont="1" applyFill="1" applyBorder="1" applyAlignment="1">
      <alignment horizontal="center" wrapText="1"/>
    </xf>
    <xf numFmtId="166" fontId="7" fillId="6" borderId="7" xfId="5" applyNumberFormat="1" applyFont="1" applyFill="1" applyBorder="1" applyAlignment="1">
      <alignment horizontal="center" wrapText="1"/>
    </xf>
    <xf numFmtId="0" fontId="7" fillId="0" borderId="0" xfId="5" applyFont="1" applyAlignment="1">
      <alignment horizontal="center"/>
    </xf>
    <xf numFmtId="0" fontId="7" fillId="0" borderId="0" xfId="5" applyFont="1"/>
    <xf numFmtId="168" fontId="2" fillId="0" borderId="0" xfId="5" applyNumberFormat="1" applyFont="1" applyAlignment="1">
      <alignment horizontal="left"/>
    </xf>
    <xf numFmtId="14" fontId="4" fillId="0" borderId="0" xfId="5" applyNumberFormat="1" applyFont="1" applyAlignment="1">
      <alignment horizontal="left" wrapText="1"/>
    </xf>
    <xf numFmtId="43" fontId="4" fillId="0" borderId="0" xfId="5" applyNumberFormat="1" applyFont="1"/>
    <xf numFmtId="168" fontId="4" fillId="0" borderId="0" xfId="5" applyNumberFormat="1" applyFont="1" applyAlignment="1">
      <alignment horizontal="center"/>
    </xf>
    <xf numFmtId="173" fontId="2" fillId="0" borderId="0" xfId="5" applyNumberFormat="1" applyFont="1" applyAlignment="1">
      <alignment horizontal="center"/>
    </xf>
    <xf numFmtId="168" fontId="2" fillId="12" borderId="2" xfId="5" applyNumberFormat="1" applyFont="1" applyFill="1" applyBorder="1"/>
    <xf numFmtId="0" fontId="2" fillId="12" borderId="3" xfId="5" applyFont="1" applyFill="1" applyBorder="1" applyAlignment="1">
      <alignment horizontal="center" wrapText="1"/>
    </xf>
    <xf numFmtId="43" fontId="26" fillId="12" borderId="3" xfId="5" applyNumberFormat="1" applyFont="1" applyFill="1" applyBorder="1" applyAlignment="1">
      <alignment horizontal="right"/>
    </xf>
    <xf numFmtId="0" fontId="4" fillId="12" borderId="3" xfId="5" applyFont="1" applyFill="1" applyBorder="1" applyAlignment="1">
      <alignment horizontal="right"/>
    </xf>
    <xf numFmtId="0" fontId="4" fillId="12" borderId="3" xfId="5" applyFont="1" applyFill="1" applyBorder="1" applyAlignment="1">
      <alignment horizontal="center"/>
    </xf>
    <xf numFmtId="173" fontId="2" fillId="12" borderId="3" xfId="5" applyNumberFormat="1" applyFont="1" applyFill="1" applyBorder="1" applyAlignment="1">
      <alignment horizontal="center"/>
    </xf>
    <xf numFmtId="1" fontId="2" fillId="12" borderId="3" xfId="5" applyNumberFormat="1" applyFont="1" applyFill="1" applyBorder="1" applyAlignment="1">
      <alignment horizontal="center"/>
    </xf>
    <xf numFmtId="168" fontId="2" fillId="12" borderId="4" xfId="5" applyNumberFormat="1" applyFont="1" applyFill="1" applyBorder="1" applyAlignment="1">
      <alignment horizontal="center"/>
    </xf>
    <xf numFmtId="168" fontId="4" fillId="3" borderId="13" xfId="5" applyNumberFormat="1" applyFont="1" applyFill="1" applyBorder="1" applyAlignment="1">
      <alignment horizontal="center" wrapText="1"/>
    </xf>
    <xf numFmtId="168" fontId="4" fillId="3" borderId="1" xfId="5" applyNumberFormat="1" applyFont="1" applyFill="1" applyBorder="1" applyAlignment="1">
      <alignment horizontal="center" wrapText="1"/>
    </xf>
    <xf numFmtId="43" fontId="4" fillId="3" borderId="1" xfId="5" applyNumberFormat="1" applyFont="1" applyFill="1" applyBorder="1" applyAlignment="1">
      <alignment horizontal="center" wrapText="1"/>
    </xf>
    <xf numFmtId="0" fontId="4" fillId="3" borderId="1" xfId="5" applyFont="1" applyFill="1" applyBorder="1" applyAlignment="1">
      <alignment horizontal="center" wrapText="1"/>
    </xf>
    <xf numFmtId="44" fontId="4" fillId="3" borderId="1" xfId="6" applyFont="1" applyFill="1" applyBorder="1" applyAlignment="1">
      <alignment horizontal="center" wrapText="1"/>
    </xf>
    <xf numFmtId="173" fontId="4" fillId="3" borderId="1" xfId="6" applyNumberFormat="1" applyFont="1" applyFill="1" applyBorder="1" applyAlignment="1">
      <alignment horizontal="center" wrapText="1"/>
    </xf>
    <xf numFmtId="168" fontId="4" fillId="3" borderId="14" xfId="5" applyNumberFormat="1" applyFont="1" applyFill="1" applyBorder="1" applyAlignment="1">
      <alignment horizontal="center" wrapText="1"/>
    </xf>
    <xf numFmtId="168" fontId="2" fillId="0" borderId="13" xfId="5" applyNumberFormat="1" applyFont="1" applyBorder="1" applyAlignment="1">
      <alignment horizontal="center" wrapText="1"/>
    </xf>
    <xf numFmtId="0" fontId="2" fillId="0" borderId="1" xfId="5" applyFont="1" applyBorder="1" applyAlignment="1">
      <alignment horizontal="center" wrapText="1"/>
    </xf>
    <xf numFmtId="43" fontId="2" fillId="3" borderId="1" xfId="5" applyNumberFormat="1" applyFont="1" applyFill="1" applyBorder="1" applyAlignment="1">
      <alignment horizontal="center"/>
    </xf>
    <xf numFmtId="44" fontId="2" fillId="3" borderId="1" xfId="5" applyNumberFormat="1" applyFont="1" applyFill="1" applyBorder="1" applyAlignment="1">
      <alignment horizontal="center"/>
    </xf>
    <xf numFmtId="173" fontId="2" fillId="0" borderId="1" xfId="5" applyNumberFormat="1" applyFont="1" applyBorder="1" applyAlignment="1">
      <alignment horizontal="center" wrapText="1"/>
    </xf>
    <xf numFmtId="168" fontId="40" fillId="0" borderId="1" xfId="5" applyNumberFormat="1" applyFont="1" applyBorder="1" applyAlignment="1">
      <alignment horizontal="center" wrapText="1"/>
    </xf>
    <xf numFmtId="168" fontId="2" fillId="0" borderId="14" xfId="5" applyNumberFormat="1" applyFont="1" applyBorder="1" applyAlignment="1">
      <alignment horizontal="center"/>
    </xf>
    <xf numFmtId="0" fontId="4" fillId="6" borderId="1" xfId="5" applyFont="1" applyFill="1" applyBorder="1"/>
    <xf numFmtId="168" fontId="2" fillId="0" borderId="1" xfId="5" applyNumberFormat="1" applyFont="1" applyBorder="1" applyAlignment="1">
      <alignment horizontal="center" wrapText="1"/>
    </xf>
    <xf numFmtId="168" fontId="4" fillId="0" borderId="5" xfId="5" applyNumberFormat="1" applyFont="1" applyBorder="1" applyAlignment="1">
      <alignment horizontal="center" wrapText="1"/>
    </xf>
    <xf numFmtId="0" fontId="2" fillId="0" borderId="6" xfId="5" applyFont="1" applyBorder="1" applyAlignment="1">
      <alignment horizontal="center" wrapText="1"/>
    </xf>
    <xf numFmtId="43" fontId="4" fillId="3" borderId="6" xfId="5" applyNumberFormat="1" applyFont="1" applyFill="1" applyBorder="1" applyAlignment="1">
      <alignment horizontal="center"/>
    </xf>
    <xf numFmtId="44" fontId="4" fillId="3" borderId="6" xfId="5" applyNumberFormat="1" applyFont="1" applyFill="1" applyBorder="1" applyAlignment="1">
      <alignment horizontal="center"/>
    </xf>
    <xf numFmtId="168" fontId="4" fillId="0" borderId="6" xfId="5" applyNumberFormat="1" applyFont="1" applyBorder="1" applyAlignment="1">
      <alignment horizontal="center"/>
    </xf>
    <xf numFmtId="173" fontId="2" fillId="0" borderId="6" xfId="5" applyNumberFormat="1" applyFont="1" applyBorder="1" applyAlignment="1">
      <alignment horizontal="center" wrapText="1"/>
    </xf>
    <xf numFmtId="168" fontId="2" fillId="0" borderId="6" xfId="5" applyNumberFormat="1" applyFont="1" applyBorder="1" applyAlignment="1">
      <alignment horizontal="center" wrapText="1"/>
    </xf>
    <xf numFmtId="1" fontId="4" fillId="0" borderId="7" xfId="5" applyNumberFormat="1" applyFont="1" applyBorder="1" applyAlignment="1">
      <alignment horizontal="center" wrapText="1"/>
    </xf>
    <xf numFmtId="168" fontId="2" fillId="0" borderId="0" xfId="5" applyNumberFormat="1" applyFont="1" applyAlignment="1">
      <alignment horizontal="center" wrapText="1"/>
    </xf>
    <xf numFmtId="0" fontId="4" fillId="0" borderId="0" xfId="5" applyFont="1" applyAlignment="1">
      <alignment horizontal="center" wrapText="1"/>
    </xf>
    <xf numFmtId="43" fontId="4" fillId="0" borderId="0" xfId="5" applyNumberFormat="1" applyFont="1" applyAlignment="1">
      <alignment horizontal="center"/>
    </xf>
    <xf numFmtId="44" fontId="4" fillId="0" borderId="0" xfId="5" applyNumberFormat="1" applyFont="1" applyAlignment="1">
      <alignment horizontal="center"/>
    </xf>
    <xf numFmtId="44" fontId="2" fillId="0" borderId="0" xfId="6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168" fontId="2" fillId="0" borderId="0" xfId="5" applyNumberFormat="1" applyFont="1" applyAlignment="1">
      <alignment horizontal="center"/>
    </xf>
    <xf numFmtId="0" fontId="4" fillId="10" borderId="1" xfId="5" applyFont="1" applyFill="1" applyBorder="1"/>
    <xf numFmtId="168" fontId="2" fillId="12" borderId="2" xfId="5" applyNumberFormat="1" applyFont="1" applyFill="1" applyBorder="1" applyAlignment="1">
      <alignment horizontal="center" wrapText="1"/>
    </xf>
    <xf numFmtId="173" fontId="4" fillId="3" borderId="1" xfId="5" applyNumberFormat="1" applyFont="1" applyFill="1" applyBorder="1" applyAlignment="1">
      <alignment horizontal="center" wrapText="1"/>
    </xf>
    <xf numFmtId="1" fontId="4" fillId="3" borderId="14" xfId="5" applyNumberFormat="1" applyFont="1" applyFill="1" applyBorder="1" applyAlignment="1">
      <alignment horizontal="center" wrapText="1"/>
    </xf>
    <xf numFmtId="44" fontId="2" fillId="0" borderId="0" xfId="6" applyFont="1" applyAlignment="1">
      <alignment horizontal="center"/>
    </xf>
    <xf numFmtId="43" fontId="2" fillId="3" borderId="1" xfId="6" applyNumberFormat="1" applyFont="1" applyFill="1" applyBorder="1" applyAlignment="1">
      <alignment wrapText="1"/>
    </xf>
    <xf numFmtId="44" fontId="2" fillId="3" borderId="1" xfId="6" applyFont="1" applyFill="1" applyBorder="1" applyAlignment="1">
      <alignment wrapText="1"/>
    </xf>
    <xf numFmtId="1" fontId="2" fillId="0" borderId="1" xfId="5" quotePrefix="1" applyNumberFormat="1" applyFont="1" applyBorder="1" applyAlignment="1">
      <alignment horizontal="center" wrapText="1"/>
    </xf>
    <xf numFmtId="1" fontId="2" fillId="0" borderId="14" xfId="5" applyNumberFormat="1" applyFont="1" applyBorder="1" applyAlignment="1">
      <alignment horizontal="center" wrapText="1"/>
    </xf>
    <xf numFmtId="168" fontId="4" fillId="0" borderId="6" xfId="5" applyNumberFormat="1" applyFont="1" applyBorder="1" applyAlignment="1">
      <alignment horizontal="center" wrapText="1"/>
    </xf>
    <xf numFmtId="43" fontId="4" fillId="3" borderId="6" xfId="6" applyNumberFormat="1" applyFont="1" applyFill="1" applyBorder="1"/>
    <xf numFmtId="44" fontId="4" fillId="3" borderId="6" xfId="6" applyFont="1" applyFill="1" applyBorder="1"/>
    <xf numFmtId="173" fontId="4" fillId="0" borderId="6" xfId="7" applyNumberFormat="1" applyFont="1" applyBorder="1" applyAlignment="1">
      <alignment horizontal="center"/>
    </xf>
    <xf numFmtId="5" fontId="4" fillId="0" borderId="6" xfId="5" applyNumberFormat="1" applyFont="1" applyBorder="1" applyAlignment="1">
      <alignment horizontal="center"/>
    </xf>
    <xf numFmtId="1" fontId="4" fillId="0" borderId="7" xfId="5" applyNumberFormat="1" applyFont="1" applyBorder="1" applyAlignment="1">
      <alignment horizontal="center"/>
    </xf>
    <xf numFmtId="168" fontId="2" fillId="0" borderId="0" xfId="5" applyNumberFormat="1" applyFont="1" applyAlignment="1">
      <alignment horizontal="left" wrapText="1"/>
    </xf>
    <xf numFmtId="0" fontId="4" fillId="0" borderId="0" xfId="5" applyFont="1" applyAlignment="1">
      <alignment horizontal="left" wrapText="1"/>
    </xf>
    <xf numFmtId="43" fontId="4" fillId="0" borderId="0" xfId="5" applyNumberFormat="1" applyFont="1" applyAlignment="1">
      <alignment horizontal="left" wrapText="1"/>
    </xf>
    <xf numFmtId="173" fontId="4" fillId="0" borderId="0" xfId="5" applyNumberFormat="1" applyFont="1" applyAlignment="1">
      <alignment horizontal="left" wrapText="1"/>
    </xf>
    <xf numFmtId="0" fontId="4" fillId="12" borderId="3" xfId="5" applyFont="1" applyFill="1" applyBorder="1" applyAlignment="1">
      <alignment horizontal="center" wrapText="1"/>
    </xf>
    <xf numFmtId="173" fontId="4" fillId="12" borderId="3" xfId="5" applyNumberFormat="1" applyFont="1" applyFill="1" applyBorder="1" applyAlignment="1">
      <alignment horizontal="center" wrapText="1"/>
    </xf>
    <xf numFmtId="1" fontId="4" fillId="12" borderId="3" xfId="5" applyNumberFormat="1" applyFont="1" applyFill="1" applyBorder="1" applyAlignment="1">
      <alignment horizontal="center"/>
    </xf>
    <xf numFmtId="168" fontId="4" fillId="12" borderId="4" xfId="5" applyNumberFormat="1" applyFont="1" applyFill="1" applyBorder="1" applyAlignment="1">
      <alignment horizontal="center"/>
    </xf>
    <xf numFmtId="44" fontId="2" fillId="0" borderId="1" xfId="6" applyFont="1" applyBorder="1" applyAlignment="1">
      <alignment horizontal="center" wrapText="1"/>
    </xf>
    <xf numFmtId="43" fontId="2" fillId="3" borderId="1" xfId="6" applyNumberFormat="1" applyFont="1" applyFill="1" applyBorder="1" applyAlignment="1">
      <alignment horizontal="center"/>
    </xf>
    <xf numFmtId="44" fontId="2" fillId="3" borderId="1" xfId="6" applyFont="1" applyFill="1" applyBorder="1" applyAlignment="1">
      <alignment horizontal="center"/>
    </xf>
    <xf numFmtId="10" fontId="2" fillId="0" borderId="1" xfId="5" quotePrefix="1" applyNumberFormat="1" applyFont="1" applyBorder="1" applyAlignment="1">
      <alignment horizontal="center"/>
    </xf>
    <xf numFmtId="173" fontId="2" fillId="0" borderId="1" xfId="7" applyNumberFormat="1" applyFont="1" applyFill="1" applyBorder="1" applyAlignment="1">
      <alignment horizontal="center" wrapText="1"/>
    </xf>
    <xf numFmtId="0" fontId="2" fillId="0" borderId="14" xfId="5" applyFont="1" applyBorder="1" applyAlignment="1">
      <alignment horizontal="center" wrapText="1"/>
    </xf>
    <xf numFmtId="168" fontId="4" fillId="0" borderId="0" xfId="5" applyNumberFormat="1" applyFont="1" applyAlignment="1">
      <alignment horizontal="center" wrapText="1"/>
    </xf>
    <xf numFmtId="43" fontId="4" fillId="0" borderId="0" xfId="6" applyNumberFormat="1" applyFont="1"/>
    <xf numFmtId="44" fontId="4" fillId="0" borderId="0" xfId="6" applyFont="1"/>
    <xf numFmtId="173" fontId="4" fillId="0" borderId="0" xfId="7" applyNumberFormat="1" applyFont="1" applyAlignment="1">
      <alignment horizontal="center"/>
    </xf>
    <xf numFmtId="5" fontId="4" fillId="0" borderId="0" xfId="5" applyNumberFormat="1" applyFont="1" applyAlignment="1">
      <alignment horizontal="center"/>
    </xf>
    <xf numFmtId="168" fontId="2" fillId="12" borderId="2" xfId="5" applyNumberFormat="1" applyFont="1" applyFill="1" applyBorder="1" applyAlignment="1">
      <alignment horizontal="center"/>
    </xf>
    <xf numFmtId="0" fontId="2" fillId="12" borderId="3" xfId="5" applyFont="1" applyFill="1" applyBorder="1"/>
    <xf numFmtId="173" fontId="2" fillId="12" borderId="3" xfId="5" applyNumberFormat="1" applyFont="1" applyFill="1" applyBorder="1"/>
    <xf numFmtId="1" fontId="2" fillId="12" borderId="3" xfId="5" applyNumberFormat="1" applyFont="1" applyFill="1" applyBorder="1"/>
    <xf numFmtId="0" fontId="2" fillId="12" borderId="4" xfId="5" applyFont="1" applyFill="1" applyBorder="1" applyAlignment="1">
      <alignment horizontal="right"/>
    </xf>
    <xf numFmtId="0" fontId="2" fillId="0" borderId="0" xfId="5" applyFont="1" applyAlignment="1">
      <alignment horizontal="center" wrapText="1"/>
    </xf>
    <xf numFmtId="43" fontId="2" fillId="0" borderId="0" xfId="5" applyNumberFormat="1" applyFont="1"/>
    <xf numFmtId="173" fontId="2" fillId="0" borderId="0" xfId="5" applyNumberFormat="1" applyFont="1"/>
    <xf numFmtId="1" fontId="2" fillId="0" borderId="0" xfId="5" applyNumberFormat="1" applyFont="1"/>
    <xf numFmtId="44" fontId="4" fillId="0" borderId="0" xfId="6" applyFont="1" applyBorder="1" applyAlignment="1">
      <alignment horizontal="center"/>
    </xf>
    <xf numFmtId="0" fontId="4" fillId="0" borderId="0" xfId="5" applyFont="1" applyAlignment="1">
      <alignment horizontal="left"/>
    </xf>
    <xf numFmtId="173" fontId="4" fillId="0" borderId="6" xfId="7" applyNumberFormat="1" applyFont="1" applyFill="1" applyBorder="1" applyAlignment="1">
      <alignment horizontal="center"/>
    </xf>
    <xf numFmtId="43" fontId="2" fillId="0" borderId="0" xfId="6" applyNumberFormat="1" applyFont="1"/>
    <xf numFmtId="44" fontId="2" fillId="0" borderId="0" xfId="6" applyFont="1"/>
    <xf numFmtId="173" fontId="4" fillId="0" borderId="0" xfId="5" applyNumberFormat="1" applyFont="1"/>
    <xf numFmtId="170" fontId="2" fillId="0" borderId="0" xfId="5" applyNumberFormat="1" applyFont="1"/>
    <xf numFmtId="43" fontId="2" fillId="0" borderId="0" xfId="6" applyNumberFormat="1" applyFont="1" applyBorder="1"/>
    <xf numFmtId="44" fontId="2" fillId="0" borderId="0" xfId="6" applyFont="1" applyBorder="1"/>
    <xf numFmtId="168" fontId="4" fillId="11" borderId="22" xfId="5" applyNumberFormat="1" applyFont="1" applyFill="1" applyBorder="1" applyAlignment="1">
      <alignment horizontal="left"/>
    </xf>
    <xf numFmtId="44" fontId="4" fillId="11" borderId="23" xfId="6" applyFont="1" applyFill="1" applyBorder="1" applyAlignment="1">
      <alignment horizontal="center" wrapText="1"/>
    </xf>
    <xf numFmtId="43" fontId="4" fillId="11" borderId="23" xfId="5" applyNumberFormat="1" applyFont="1" applyFill="1" applyBorder="1" applyAlignment="1">
      <alignment horizontal="center"/>
    </xf>
    <xf numFmtId="0" fontId="4" fillId="11" borderId="24" xfId="5" applyFont="1" applyFill="1" applyBorder="1" applyAlignment="1">
      <alignment horizontal="center"/>
    </xf>
    <xf numFmtId="0" fontId="4" fillId="6" borderId="25" xfId="5" applyFont="1" applyFill="1" applyBorder="1" applyAlignment="1">
      <alignment horizontal="center" wrapText="1"/>
    </xf>
    <xf numFmtId="0" fontId="4" fillId="6" borderId="26" xfId="5" applyFont="1" applyFill="1" applyBorder="1" applyAlignment="1">
      <alignment horizontal="center" wrapText="1"/>
    </xf>
    <xf numFmtId="0" fontId="4" fillId="6" borderId="27" xfId="5" applyFont="1" applyFill="1" applyBorder="1" applyAlignment="1">
      <alignment horizontal="center" wrapText="1"/>
    </xf>
    <xf numFmtId="168" fontId="2" fillId="11" borderId="28" xfId="5" applyNumberFormat="1" applyFont="1" applyFill="1" applyBorder="1" applyAlignment="1">
      <alignment horizontal="left"/>
    </xf>
    <xf numFmtId="44" fontId="2" fillId="11" borderId="1" xfId="6" applyFont="1" applyFill="1" applyBorder="1" applyAlignment="1">
      <alignment horizontal="center" wrapText="1"/>
    </xf>
    <xf numFmtId="43" fontId="2" fillId="11" borderId="1" xfId="5" applyNumberFormat="1" applyFont="1" applyFill="1" applyBorder="1" applyAlignment="1">
      <alignment horizontal="center"/>
    </xf>
    <xf numFmtId="0" fontId="2" fillId="11" borderId="29" xfId="5" applyFont="1" applyFill="1" applyBorder="1" applyAlignment="1">
      <alignment horizontal="center"/>
    </xf>
    <xf numFmtId="0" fontId="2" fillId="12" borderId="28" xfId="5" applyFont="1" applyFill="1" applyBorder="1"/>
    <xf numFmtId="0" fontId="2" fillId="12" borderId="1" xfId="5" applyFont="1" applyFill="1" applyBorder="1" applyAlignment="1">
      <alignment horizontal="center" wrapText="1"/>
    </xf>
    <xf numFmtId="40" fontId="4" fillId="12" borderId="29" xfId="5" applyNumberFormat="1" applyFont="1" applyFill="1" applyBorder="1"/>
    <xf numFmtId="40" fontId="2" fillId="12" borderId="1" xfId="5" applyNumberFormat="1" applyFont="1" applyFill="1" applyBorder="1" applyAlignment="1">
      <alignment horizontal="left" wrapText="1"/>
    </xf>
    <xf numFmtId="40" fontId="2" fillId="12" borderId="29" xfId="5" applyNumberFormat="1" applyFont="1" applyFill="1" applyBorder="1"/>
    <xf numFmtId="168" fontId="4" fillId="10" borderId="28" xfId="5" applyNumberFormat="1" applyFont="1" applyFill="1" applyBorder="1" applyAlignment="1">
      <alignment horizontal="left"/>
    </xf>
    <xf numFmtId="44" fontId="4" fillId="10" borderId="1" xfId="6" applyFont="1" applyFill="1" applyBorder="1" applyAlignment="1">
      <alignment horizontal="center" wrapText="1"/>
    </xf>
    <xf numFmtId="43" fontId="4" fillId="10" borderId="1" xfId="5" applyNumberFormat="1" applyFont="1" applyFill="1" applyBorder="1" applyAlignment="1">
      <alignment horizontal="center"/>
    </xf>
    <xf numFmtId="0" fontId="4" fillId="10" borderId="29" xfId="5" applyFont="1" applyFill="1" applyBorder="1" applyAlignment="1">
      <alignment horizontal="center"/>
    </xf>
    <xf numFmtId="43" fontId="4" fillId="11" borderId="1" xfId="5" applyNumberFormat="1" applyFont="1" applyFill="1" applyBorder="1" applyAlignment="1">
      <alignment horizontal="center"/>
    </xf>
    <xf numFmtId="0" fontId="4" fillId="6" borderId="30" xfId="5" applyFont="1" applyFill="1" applyBorder="1"/>
    <xf numFmtId="40" fontId="4" fillId="6" borderId="16" xfId="5" applyNumberFormat="1" applyFont="1" applyFill="1" applyBorder="1" applyAlignment="1">
      <alignment horizontal="left" wrapText="1"/>
    </xf>
    <xf numFmtId="40" fontId="4" fillId="6" borderId="31" xfId="5" applyNumberFormat="1" applyFont="1" applyFill="1" applyBorder="1"/>
    <xf numFmtId="0" fontId="2" fillId="12" borderId="30" xfId="5" applyFont="1" applyFill="1" applyBorder="1"/>
    <xf numFmtId="40" fontId="2" fillId="12" borderId="16" xfId="5" applyNumberFormat="1" applyFont="1" applyFill="1" applyBorder="1" applyAlignment="1">
      <alignment horizontal="left" wrapText="1"/>
    </xf>
    <xf numFmtId="40" fontId="2" fillId="12" borderId="31" xfId="5" applyNumberFormat="1" applyFont="1" applyFill="1" applyBorder="1"/>
    <xf numFmtId="168" fontId="4" fillId="10" borderId="32" xfId="5" applyNumberFormat="1" applyFont="1" applyFill="1" applyBorder="1" applyAlignment="1">
      <alignment horizontal="left"/>
    </xf>
    <xf numFmtId="0" fontId="4" fillId="10" borderId="33" xfId="5" applyFont="1" applyFill="1" applyBorder="1" applyAlignment="1">
      <alignment horizontal="center" wrapText="1"/>
    </xf>
    <xf numFmtId="43" fontId="4" fillId="10" borderId="33" xfId="5" applyNumberFormat="1" applyFont="1" applyFill="1" applyBorder="1" applyAlignment="1">
      <alignment horizontal="center"/>
    </xf>
    <xf numFmtId="44" fontId="4" fillId="10" borderId="34" xfId="5" applyNumberFormat="1" applyFont="1" applyFill="1" applyBorder="1"/>
    <xf numFmtId="168" fontId="4" fillId="14" borderId="22" xfId="5" applyNumberFormat="1" applyFont="1" applyFill="1" applyBorder="1" applyAlignment="1">
      <alignment horizontal="center"/>
    </xf>
    <xf numFmtId="168" fontId="4" fillId="14" borderId="23" xfId="5" applyNumberFormat="1" applyFont="1" applyFill="1" applyBorder="1" applyAlignment="1">
      <alignment horizontal="center"/>
    </xf>
    <xf numFmtId="168" fontId="4" fillId="14" borderId="24" xfId="5" applyNumberFormat="1" applyFont="1" applyFill="1" applyBorder="1" applyAlignment="1">
      <alignment horizontal="center"/>
    </xf>
    <xf numFmtId="168" fontId="4" fillId="14" borderId="28" xfId="5" applyNumberFormat="1" applyFont="1" applyFill="1" applyBorder="1" applyAlignment="1">
      <alignment horizontal="center"/>
    </xf>
    <xf numFmtId="168" fontId="4" fillId="14" borderId="1" xfId="5" applyNumberFormat="1" applyFont="1" applyFill="1" applyBorder="1" applyAlignment="1">
      <alignment horizontal="center"/>
    </xf>
    <xf numFmtId="168" fontId="4" fillId="14" borderId="29" xfId="5" applyNumberFormat="1" applyFont="1" applyFill="1" applyBorder="1" applyAlignment="1">
      <alignment horizontal="center"/>
    </xf>
    <xf numFmtId="0" fontId="2" fillId="19" borderId="28" xfId="5" applyFont="1" applyFill="1" applyBorder="1" applyAlignment="1">
      <alignment horizontal="center"/>
    </xf>
    <xf numFmtId="49" fontId="2" fillId="19" borderId="1" xfId="5" applyNumberFormat="1" applyFont="1" applyFill="1" applyBorder="1" applyAlignment="1">
      <alignment horizontal="left"/>
    </xf>
    <xf numFmtId="43" fontId="2" fillId="19" borderId="1" xfId="5" applyNumberFormat="1" applyFont="1" applyFill="1" applyBorder="1"/>
    <xf numFmtId="170" fontId="2" fillId="19" borderId="29" xfId="5" applyNumberFormat="1" applyFont="1" applyFill="1" applyBorder="1"/>
    <xf numFmtId="0" fontId="2" fillId="12" borderId="1" xfId="5" applyFont="1" applyFill="1" applyBorder="1" applyAlignment="1">
      <alignment horizontal="left" wrapText="1"/>
    </xf>
    <xf numFmtId="0" fontId="4" fillId="6" borderId="28" xfId="5" applyFont="1" applyFill="1" applyBorder="1"/>
    <xf numFmtId="0" fontId="4" fillId="6" borderId="1" xfId="5" applyFont="1" applyFill="1" applyBorder="1" applyAlignment="1">
      <alignment horizontal="left" wrapText="1"/>
    </xf>
    <xf numFmtId="40" fontId="4" fillId="6" borderId="29" xfId="5" applyNumberFormat="1" applyFont="1" applyFill="1" applyBorder="1"/>
    <xf numFmtId="168" fontId="2" fillId="12" borderId="28" xfId="5" applyNumberFormat="1" applyFont="1" applyFill="1" applyBorder="1" applyAlignment="1">
      <alignment horizontal="center"/>
    </xf>
    <xf numFmtId="0" fontId="4" fillId="12" borderId="1" xfId="5" applyFont="1" applyFill="1" applyBorder="1" applyAlignment="1">
      <alignment horizontal="left" wrapText="1"/>
    </xf>
    <xf numFmtId="43" fontId="4" fillId="12" borderId="1" xfId="5" applyNumberFormat="1" applyFont="1" applyFill="1" applyBorder="1"/>
    <xf numFmtId="170" fontId="4" fillId="12" borderId="29" xfId="5" applyNumberFormat="1" applyFont="1" applyFill="1" applyBorder="1"/>
    <xf numFmtId="168" fontId="2" fillId="19" borderId="28" xfId="5" applyNumberFormat="1" applyFont="1" applyFill="1" applyBorder="1" applyAlignment="1">
      <alignment horizontal="center"/>
    </xf>
    <xf numFmtId="0" fontId="4" fillId="19" borderId="1" xfId="5" applyFont="1" applyFill="1" applyBorder="1" applyAlignment="1">
      <alignment horizontal="left" wrapText="1"/>
    </xf>
    <xf numFmtId="43" fontId="4" fillId="19" borderId="1" xfId="5" applyNumberFormat="1" applyFont="1" applyFill="1" applyBorder="1"/>
    <xf numFmtId="170" fontId="4" fillId="19" borderId="29" xfId="5" applyNumberFormat="1" applyFont="1" applyFill="1" applyBorder="1"/>
    <xf numFmtId="168" fontId="4" fillId="14" borderId="28" xfId="5" applyNumberFormat="1" applyFont="1" applyFill="1" applyBorder="1" applyAlignment="1">
      <alignment horizontal="center"/>
    </xf>
    <xf numFmtId="0" fontId="4" fillId="14" borderId="1" xfId="5" applyFont="1" applyFill="1" applyBorder="1" applyAlignment="1">
      <alignment horizontal="left" wrapText="1"/>
    </xf>
    <xf numFmtId="43" fontId="4" fillId="14" borderId="1" xfId="5" applyNumberFormat="1" applyFont="1" applyFill="1" applyBorder="1"/>
    <xf numFmtId="170" fontId="4" fillId="14" borderId="29" xfId="5" applyNumberFormat="1" applyFont="1" applyFill="1" applyBorder="1"/>
    <xf numFmtId="0" fontId="4" fillId="12" borderId="32" xfId="5" applyFont="1" applyFill="1" applyBorder="1"/>
    <xf numFmtId="0" fontId="4" fillId="12" borderId="33" xfId="5" applyFont="1" applyFill="1" applyBorder="1" applyAlignment="1">
      <alignment horizontal="center" wrapText="1"/>
    </xf>
    <xf numFmtId="44" fontId="4" fillId="12" borderId="34" xfId="5" applyNumberFormat="1" applyFont="1" applyFill="1" applyBorder="1"/>
    <xf numFmtId="0" fontId="4" fillId="12" borderId="28" xfId="5" applyFont="1" applyFill="1" applyBorder="1" applyAlignment="1">
      <alignment horizontal="left"/>
    </xf>
    <xf numFmtId="0" fontId="4" fillId="12" borderId="1" xfId="5" applyFont="1" applyFill="1" applyBorder="1" applyAlignment="1">
      <alignment horizontal="left"/>
    </xf>
    <xf numFmtId="43" fontId="4" fillId="12" borderId="1" xfId="6" applyNumberFormat="1" applyFont="1" applyFill="1" applyBorder="1"/>
    <xf numFmtId="44" fontId="4" fillId="12" borderId="29" xfId="6" applyFont="1" applyFill="1" applyBorder="1"/>
    <xf numFmtId="0" fontId="4" fillId="12" borderId="32" xfId="5" applyFont="1" applyFill="1" applyBorder="1" applyAlignment="1">
      <alignment horizontal="left"/>
    </xf>
    <xf numFmtId="0" fontId="4" fillId="12" borderId="33" xfId="5" applyFont="1" applyFill="1" applyBorder="1" applyAlignment="1">
      <alignment horizontal="left"/>
    </xf>
    <xf numFmtId="43" fontId="4" fillId="12" borderId="33" xfId="5" applyNumberFormat="1" applyFont="1" applyFill="1" applyBorder="1" applyAlignment="1">
      <alignment horizontal="right"/>
    </xf>
    <xf numFmtId="0" fontId="4" fillId="12" borderId="34" xfId="5" applyFont="1" applyFill="1" applyBorder="1" applyAlignment="1">
      <alignment horizontal="right"/>
    </xf>
    <xf numFmtId="168" fontId="4" fillId="5" borderId="22" xfId="5" applyNumberFormat="1" applyFont="1" applyFill="1" applyBorder="1" applyAlignment="1">
      <alignment horizontal="center"/>
    </xf>
    <xf numFmtId="168" fontId="4" fillId="5" borderId="23" xfId="5" applyNumberFormat="1" applyFont="1" applyFill="1" applyBorder="1" applyAlignment="1">
      <alignment horizontal="center"/>
    </xf>
    <xf numFmtId="168" fontId="4" fillId="5" borderId="24" xfId="5" applyNumberFormat="1" applyFont="1" applyFill="1" applyBorder="1" applyAlignment="1">
      <alignment horizontal="center"/>
    </xf>
    <xf numFmtId="43" fontId="4" fillId="0" borderId="0" xfId="5" applyNumberFormat="1" applyFont="1" applyAlignment="1">
      <alignment horizontal="right"/>
    </xf>
    <xf numFmtId="0" fontId="4" fillId="0" borderId="0" xfId="5" applyFont="1" applyAlignment="1">
      <alignment horizontal="right"/>
    </xf>
    <xf numFmtId="168" fontId="4" fillId="19" borderId="28" xfId="5" applyNumberFormat="1" applyFont="1" applyFill="1" applyBorder="1" applyAlignment="1">
      <alignment horizontal="center"/>
    </xf>
    <xf numFmtId="168" fontId="4" fillId="19" borderId="1" xfId="5" applyNumberFormat="1" applyFont="1" applyFill="1" applyBorder="1" applyAlignment="1">
      <alignment horizontal="center"/>
    </xf>
    <xf numFmtId="168" fontId="4" fillId="19" borderId="29" xfId="5" applyNumberFormat="1" applyFont="1" applyFill="1" applyBorder="1" applyAlignment="1">
      <alignment horizontal="center"/>
    </xf>
    <xf numFmtId="0" fontId="2" fillId="19" borderId="28" xfId="5" applyFont="1" applyFill="1" applyBorder="1" applyAlignment="1">
      <alignment horizontal="left"/>
    </xf>
    <xf numFmtId="4" fontId="2" fillId="19" borderId="1" xfId="5" applyNumberFormat="1" applyFont="1" applyFill="1" applyBorder="1" applyAlignment="1">
      <alignment horizontal="right"/>
    </xf>
    <xf numFmtId="174" fontId="2" fillId="19" borderId="29" xfId="5" applyNumberFormat="1" applyFont="1" applyFill="1" applyBorder="1" applyAlignment="1">
      <alignment horizontal="center"/>
    </xf>
    <xf numFmtId="0" fontId="4" fillId="17" borderId="22" xfId="5" applyFont="1" applyFill="1" applyBorder="1" applyAlignment="1">
      <alignment horizontal="center"/>
    </xf>
    <xf numFmtId="0" fontId="4" fillId="17" borderId="23" xfId="5" applyFont="1" applyFill="1" applyBorder="1" applyAlignment="1">
      <alignment horizontal="center"/>
    </xf>
    <xf numFmtId="0" fontId="4" fillId="17" borderId="24" xfId="5" applyFont="1" applyFill="1" applyBorder="1" applyAlignment="1">
      <alignment horizontal="center"/>
    </xf>
    <xf numFmtId="0" fontId="2" fillId="16" borderId="28" xfId="5" applyFont="1" applyFill="1" applyBorder="1" applyAlignment="1">
      <alignment horizontal="left"/>
    </xf>
    <xf numFmtId="0" fontId="4" fillId="16" borderId="1" xfId="5" applyFont="1" applyFill="1" applyBorder="1"/>
    <xf numFmtId="43" fontId="2" fillId="16" borderId="1" xfId="8" applyFont="1" applyFill="1" applyBorder="1"/>
    <xf numFmtId="43" fontId="2" fillId="16" borderId="29" xfId="8" applyFont="1" applyFill="1" applyBorder="1"/>
    <xf numFmtId="0" fontId="4" fillId="16" borderId="28" xfId="5" applyFont="1" applyFill="1" applyBorder="1" applyAlignment="1">
      <alignment horizontal="left"/>
    </xf>
    <xf numFmtId="43" fontId="4" fillId="16" borderId="1" xfId="8" applyFont="1" applyFill="1" applyBorder="1"/>
    <xf numFmtId="43" fontId="4" fillId="16" borderId="29" xfId="8" applyFont="1" applyFill="1" applyBorder="1"/>
    <xf numFmtId="0" fontId="4" fillId="19" borderId="28" xfId="5" applyFont="1" applyFill="1" applyBorder="1" applyAlignment="1">
      <alignment horizontal="left"/>
    </xf>
    <xf numFmtId="4" fontId="4" fillId="19" borderId="1" xfId="5" applyNumberFormat="1" applyFont="1" applyFill="1" applyBorder="1" applyAlignment="1">
      <alignment horizontal="right"/>
    </xf>
    <xf numFmtId="0" fontId="2" fillId="19" borderId="32" xfId="5" applyFont="1" applyFill="1" applyBorder="1" applyAlignment="1">
      <alignment horizontal="left"/>
    </xf>
    <xf numFmtId="4" fontId="2" fillId="19" borderId="33" xfId="5" applyNumberFormat="1" applyFont="1" applyFill="1" applyBorder="1" applyAlignment="1">
      <alignment horizontal="right"/>
    </xf>
    <xf numFmtId="170" fontId="2" fillId="19" borderId="34" xfId="5" applyNumberFormat="1" applyFont="1" applyFill="1" applyBorder="1"/>
    <xf numFmtId="0" fontId="4" fillId="16" borderId="28" xfId="5" applyFont="1" applyFill="1" applyBorder="1" applyAlignment="1">
      <alignment horizontal="left" wrapText="1"/>
    </xf>
    <xf numFmtId="0" fontId="2" fillId="16" borderId="1" xfId="5" applyFont="1" applyFill="1" applyBorder="1" applyAlignment="1">
      <alignment horizontal="center" wrapText="1"/>
    </xf>
    <xf numFmtId="0" fontId="2" fillId="16" borderId="32" xfId="5" applyFont="1" applyFill="1" applyBorder="1" applyAlignment="1">
      <alignment horizontal="left"/>
    </xf>
    <xf numFmtId="0" fontId="4" fillId="16" borderId="33" xfId="5" applyFont="1" applyFill="1" applyBorder="1"/>
    <xf numFmtId="43" fontId="2" fillId="16" borderId="33" xfId="8" applyFont="1" applyFill="1" applyBorder="1"/>
    <xf numFmtId="43" fontId="2" fillId="16" borderId="34" xfId="8" applyFont="1" applyFill="1" applyBorder="1"/>
    <xf numFmtId="43" fontId="4" fillId="0" borderId="0" xfId="8" applyFont="1" applyFill="1" applyBorder="1"/>
    <xf numFmtId="0" fontId="24" fillId="0" borderId="0" xfId="5" applyFont="1" applyAlignment="1">
      <alignment wrapText="1"/>
    </xf>
    <xf numFmtId="0" fontId="24" fillId="0" borderId="0" xfId="5" applyFont="1" applyAlignment="1">
      <alignment horizontal="center" wrapText="1"/>
    </xf>
    <xf numFmtId="164" fontId="24" fillId="0" borderId="0" xfId="5" applyNumberFormat="1" applyFont="1"/>
    <xf numFmtId="164" fontId="26" fillId="0" borderId="0" xfId="5" applyNumberFormat="1" applyFont="1"/>
    <xf numFmtId="5" fontId="24" fillId="0" borderId="0" xfId="5" applyNumberFormat="1" applyFont="1" applyAlignment="1">
      <alignment horizontal="center"/>
    </xf>
    <xf numFmtId="40" fontId="24" fillId="0" borderId="0" xfId="5" applyNumberFormat="1" applyFont="1"/>
    <xf numFmtId="0" fontId="24" fillId="0" borderId="0" xfId="5" applyFont="1"/>
    <xf numFmtId="38" fontId="24" fillId="0" borderId="0" xfId="5" applyNumberFormat="1" applyFont="1"/>
    <xf numFmtId="0" fontId="19" fillId="0" borderId="0" xfId="5" applyFont="1"/>
    <xf numFmtId="0" fontId="19" fillId="0" borderId="0" xfId="5" applyFont="1" applyAlignment="1">
      <alignment horizontal="center"/>
    </xf>
    <xf numFmtId="164" fontId="32" fillId="0" borderId="0" xfId="5" applyNumberFormat="1" applyFont="1"/>
    <xf numFmtId="164" fontId="19" fillId="0" borderId="0" xfId="5" applyNumberFormat="1" applyFont="1"/>
    <xf numFmtId="0" fontId="32" fillId="0" borderId="0" xfId="5" applyFont="1" applyAlignment="1">
      <alignment horizontal="center"/>
    </xf>
    <xf numFmtId="40" fontId="32" fillId="0" borderId="0" xfId="5" applyNumberFormat="1" applyFont="1"/>
    <xf numFmtId="0" fontId="32" fillId="0" borderId="0" xfId="5" applyFont="1"/>
    <xf numFmtId="38" fontId="32" fillId="0" borderId="0" xfId="5" applyNumberFormat="1" applyFont="1"/>
    <xf numFmtId="166" fontId="7" fillId="18" borderId="9" xfId="5" applyNumberFormat="1" applyFont="1" applyFill="1" applyBorder="1" applyAlignment="1">
      <alignment horizontal="left"/>
    </xf>
    <xf numFmtId="166" fontId="7" fillId="18" borderId="10" xfId="5" applyNumberFormat="1" applyFont="1" applyFill="1" applyBorder="1" applyAlignment="1">
      <alignment horizontal="left"/>
    </xf>
    <xf numFmtId="166" fontId="7" fillId="18" borderId="11" xfId="5" applyNumberFormat="1" applyFont="1" applyFill="1" applyBorder="1" applyAlignment="1">
      <alignment horizontal="left"/>
    </xf>
    <xf numFmtId="164" fontId="9" fillId="0" borderId="0" xfId="5" applyNumberFormat="1" applyFont="1"/>
    <xf numFmtId="14" fontId="26" fillId="0" borderId="0" xfId="5" applyNumberFormat="1" applyFont="1" applyAlignment="1">
      <alignment wrapText="1"/>
    </xf>
    <xf numFmtId="14" fontId="26" fillId="0" borderId="0" xfId="5" applyNumberFormat="1" applyFont="1" applyAlignment="1">
      <alignment horizontal="center" wrapText="1"/>
    </xf>
    <xf numFmtId="49" fontId="26" fillId="9" borderId="12" xfId="5" applyNumberFormat="1" applyFont="1" applyFill="1" applyBorder="1" applyAlignment="1">
      <alignment wrapText="1"/>
    </xf>
    <xf numFmtId="49" fontId="26" fillId="9" borderId="12" xfId="5" applyNumberFormat="1" applyFont="1" applyFill="1" applyBorder="1" applyAlignment="1">
      <alignment horizontal="center" wrapText="1"/>
    </xf>
    <xf numFmtId="164" fontId="26" fillId="9" borderId="12" xfId="5" applyNumberFormat="1" applyFont="1" applyFill="1" applyBorder="1" applyAlignment="1">
      <alignment horizontal="center" wrapText="1"/>
    </xf>
    <xf numFmtId="0" fontId="26" fillId="9" borderId="12" xfId="5" applyFont="1" applyFill="1" applyBorder="1" applyAlignment="1">
      <alignment horizontal="center" wrapText="1"/>
    </xf>
    <xf numFmtId="40" fontId="24" fillId="0" borderId="0" xfId="5" applyNumberFormat="1" applyFont="1" applyAlignment="1">
      <alignment wrapText="1"/>
    </xf>
    <xf numFmtId="38" fontId="24" fillId="0" borderId="0" xfId="5" applyNumberFormat="1" applyFont="1" applyAlignment="1">
      <alignment wrapText="1"/>
    </xf>
    <xf numFmtId="49" fontId="26" fillId="0" borderId="0" xfId="5" applyNumberFormat="1" applyFont="1" applyAlignment="1">
      <alignment wrapText="1"/>
    </xf>
    <xf numFmtId="49" fontId="26" fillId="0" borderId="0" xfId="5" applyNumberFormat="1" applyFont="1" applyAlignment="1">
      <alignment horizontal="center" wrapText="1"/>
    </xf>
    <xf numFmtId="164" fontId="26" fillId="0" borderId="0" xfId="5" applyNumberFormat="1" applyFont="1" applyAlignment="1">
      <alignment horizontal="center" wrapText="1"/>
    </xf>
    <xf numFmtId="164" fontId="26" fillId="0" borderId="0" xfId="5" applyNumberFormat="1" applyFont="1" applyAlignment="1">
      <alignment horizontal="center"/>
    </xf>
    <xf numFmtId="0" fontId="44" fillId="0" borderId="0" xfId="5" applyFont="1" applyAlignment="1">
      <alignment horizontal="center" wrapText="1"/>
    </xf>
    <xf numFmtId="0" fontId="10" fillId="7" borderId="2" xfId="5" applyFont="1" applyFill="1" applyBorder="1" applyAlignment="1">
      <alignment wrapText="1"/>
    </xf>
    <xf numFmtId="0" fontId="10" fillId="7" borderId="35" xfId="5" applyFont="1" applyFill="1" applyBorder="1" applyAlignment="1">
      <alignment horizontal="center" wrapText="1"/>
    </xf>
    <xf numFmtId="164" fontId="11" fillId="7" borderId="3" xfId="5" applyNumberFormat="1" applyFont="1" applyFill="1" applyBorder="1"/>
    <xf numFmtId="164" fontId="10" fillId="7" borderId="3" xfId="5" applyNumberFormat="1" applyFont="1" applyFill="1" applyBorder="1"/>
    <xf numFmtId="0" fontId="45" fillId="7" borderId="4" xfId="5" applyFont="1" applyFill="1" applyBorder="1" applyAlignment="1">
      <alignment horizontal="center" wrapText="1"/>
    </xf>
    <xf numFmtId="0" fontId="10" fillId="14" borderId="2" xfId="5" applyFont="1" applyFill="1" applyBorder="1"/>
    <xf numFmtId="0" fontId="10" fillId="14" borderId="35" xfId="5" applyFont="1" applyFill="1" applyBorder="1" applyAlignment="1">
      <alignment horizontal="center"/>
    </xf>
    <xf numFmtId="164" fontId="11" fillId="14" borderId="3" xfId="5" applyNumberFormat="1" applyFont="1" applyFill="1" applyBorder="1"/>
    <xf numFmtId="164" fontId="10" fillId="14" borderId="3" xfId="5" applyNumberFormat="1" applyFont="1" applyFill="1" applyBorder="1"/>
    <xf numFmtId="0" fontId="45" fillId="14" borderId="4" xfId="5" applyFont="1" applyFill="1" applyBorder="1" applyAlignment="1">
      <alignment horizontal="center" wrapText="1"/>
    </xf>
    <xf numFmtId="40" fontId="11" fillId="0" borderId="0" xfId="5" applyNumberFormat="1" applyFont="1"/>
    <xf numFmtId="0" fontId="11" fillId="0" borderId="0" xfId="5" applyFont="1"/>
    <xf numFmtId="0" fontId="24" fillId="0" borderId="13" xfId="5" applyFont="1" applyBorder="1" applyAlignment="1">
      <alignment wrapText="1"/>
    </xf>
    <xf numFmtId="0" fontId="24" fillId="0" borderId="18" xfId="5" applyFont="1" applyBorder="1" applyAlignment="1">
      <alignment horizontal="center" wrapText="1"/>
    </xf>
    <xf numFmtId="164" fontId="24" fillId="0" borderId="1" xfId="5" applyNumberFormat="1" applyFont="1" applyBorder="1"/>
    <xf numFmtId="164" fontId="26" fillId="19" borderId="1" xfId="5" applyNumberFormat="1" applyFont="1" applyFill="1" applyBorder="1"/>
    <xf numFmtId="164" fontId="26" fillId="0" borderId="1" xfId="5" applyNumberFormat="1" applyFont="1" applyBorder="1"/>
    <xf numFmtId="0" fontId="44" fillId="0" borderId="14" xfId="5" applyFont="1" applyBorder="1" applyAlignment="1">
      <alignment horizontal="center" wrapText="1"/>
    </xf>
    <xf numFmtId="0" fontId="24" fillId="0" borderId="15" xfId="5" applyFont="1" applyBorder="1" applyAlignment="1">
      <alignment wrapText="1"/>
    </xf>
    <xf numFmtId="0" fontId="26" fillId="0" borderId="5" xfId="5" applyFont="1" applyBorder="1" applyAlignment="1">
      <alignment wrapText="1"/>
    </xf>
    <xf numFmtId="0" fontId="26" fillId="0" borderId="36" xfId="5" applyFont="1" applyBorder="1" applyAlignment="1">
      <alignment horizontal="center" wrapText="1"/>
    </xf>
    <xf numFmtId="164" fontId="26" fillId="16" borderId="6" xfId="5" applyNumberFormat="1" applyFont="1" applyFill="1" applyBorder="1"/>
    <xf numFmtId="0" fontId="44" fillId="0" borderId="7" xfId="5" applyFont="1" applyBorder="1" applyAlignment="1">
      <alignment horizontal="center" wrapText="1"/>
    </xf>
    <xf numFmtId="40" fontId="26" fillId="0" borderId="0" xfId="5" applyNumberFormat="1" applyFont="1"/>
    <xf numFmtId="0" fontId="26" fillId="0" borderId="0" xfId="5" applyFont="1"/>
    <xf numFmtId="38" fontId="26" fillId="0" borderId="0" xfId="5" applyNumberFormat="1" applyFont="1"/>
    <xf numFmtId="0" fontId="10" fillId="14" borderId="2" xfId="5" applyFont="1" applyFill="1" applyBorder="1" applyAlignment="1">
      <alignment wrapText="1"/>
    </xf>
    <xf numFmtId="0" fontId="10" fillId="14" borderId="35" xfId="5" applyFont="1" applyFill="1" applyBorder="1" applyAlignment="1">
      <alignment horizontal="center" wrapText="1"/>
    </xf>
    <xf numFmtId="0" fontId="24" fillId="0" borderId="37" xfId="5" applyFont="1" applyBorder="1" applyAlignment="1">
      <alignment horizontal="center" wrapText="1"/>
    </xf>
    <xf numFmtId="164" fontId="24" fillId="0" borderId="16" xfId="5" applyNumberFormat="1" applyFont="1" applyBorder="1"/>
    <xf numFmtId="164" fontId="26" fillId="19" borderId="16" xfId="5" applyNumberFormat="1" applyFont="1" applyFill="1" applyBorder="1"/>
    <xf numFmtId="164" fontId="26" fillId="0" borderId="16" xfId="5" applyNumberFormat="1" applyFont="1" applyBorder="1"/>
    <xf numFmtId="0" fontId="44" fillId="0" borderId="17" xfId="5" applyFont="1" applyBorder="1" applyAlignment="1">
      <alignment horizontal="center" wrapText="1"/>
    </xf>
    <xf numFmtId="0" fontId="10" fillId="12" borderId="12" xfId="5" applyFont="1" applyFill="1" applyBorder="1" applyAlignment="1">
      <alignment wrapText="1"/>
    </xf>
    <xf numFmtId="0" fontId="10" fillId="12" borderId="12" xfId="5" applyFont="1" applyFill="1" applyBorder="1" applyAlignment="1">
      <alignment horizontal="center" wrapText="1"/>
    </xf>
    <xf numFmtId="164" fontId="10" fillId="12" borderId="12" xfId="5" applyNumberFormat="1" applyFont="1" applyFill="1" applyBorder="1"/>
    <xf numFmtId="0" fontId="45" fillId="12" borderId="12" xfId="5" applyFont="1" applyFill="1" applyBorder="1" applyAlignment="1">
      <alignment horizontal="center" wrapText="1"/>
    </xf>
    <xf numFmtId="0" fontId="26" fillId="0" borderId="0" xfId="5" applyFont="1" applyAlignment="1">
      <alignment wrapText="1"/>
    </xf>
    <xf numFmtId="0" fontId="26" fillId="0" borderId="0" xfId="5" applyFont="1" applyAlignment="1">
      <alignment horizontal="center" wrapText="1"/>
    </xf>
    <xf numFmtId="164" fontId="46" fillId="0" borderId="0" xfId="5" applyNumberFormat="1" applyFont="1"/>
    <xf numFmtId="14" fontId="26" fillId="14" borderId="13" xfId="5" applyNumberFormat="1" applyFont="1" applyFill="1" applyBorder="1" applyAlignment="1">
      <alignment wrapText="1"/>
    </xf>
    <xf numFmtId="14" fontId="26" fillId="14" borderId="18" xfId="5" applyNumberFormat="1" applyFont="1" applyFill="1" applyBorder="1" applyAlignment="1">
      <alignment horizontal="center" wrapText="1"/>
    </xf>
    <xf numFmtId="164" fontId="24" fillId="14" borderId="1" xfId="5" applyNumberFormat="1" applyFont="1" applyFill="1" applyBorder="1"/>
    <xf numFmtId="164" fontId="26" fillId="14" borderId="1" xfId="5" applyNumberFormat="1" applyFont="1" applyFill="1" applyBorder="1"/>
    <xf numFmtId="0" fontId="44" fillId="14" borderId="14" xfId="5" applyFont="1" applyFill="1" applyBorder="1" applyAlignment="1">
      <alignment horizontal="center" wrapText="1"/>
    </xf>
    <xf numFmtId="14" fontId="26" fillId="0" borderId="13" xfId="5" applyNumberFormat="1" applyFont="1" applyBorder="1" applyAlignment="1">
      <alignment wrapText="1"/>
    </xf>
    <xf numFmtId="14" fontId="26" fillId="0" borderId="18" xfId="5" applyNumberFormat="1" applyFont="1" applyBorder="1" applyAlignment="1">
      <alignment horizontal="center" wrapText="1"/>
    </xf>
    <xf numFmtId="0" fontId="26" fillId="0" borderId="38" xfId="5" applyFont="1" applyBorder="1" applyAlignment="1">
      <alignment wrapText="1"/>
    </xf>
    <xf numFmtId="0" fontId="26" fillId="0" borderId="38" xfId="5" applyFont="1" applyBorder="1" applyAlignment="1">
      <alignment horizontal="center" wrapText="1"/>
    </xf>
    <xf numFmtId="164" fontId="26" fillId="0" borderId="39" xfId="5" applyNumberFormat="1" applyFont="1" applyBorder="1"/>
    <xf numFmtId="38" fontId="11" fillId="0" borderId="0" xfId="5" applyNumberFormat="1" applyFont="1"/>
    <xf numFmtId="5" fontId="44" fillId="0" borderId="0" xfId="5" applyNumberFormat="1" applyFont="1" applyAlignment="1">
      <alignment horizontal="center"/>
    </xf>
    <xf numFmtId="0" fontId="10" fillId="0" borderId="0" xfId="5" applyFont="1"/>
    <xf numFmtId="175" fontId="44" fillId="0" borderId="0" xfId="5" applyNumberFormat="1" applyFont="1" applyAlignment="1">
      <alignment horizontal="center"/>
    </xf>
    <xf numFmtId="164" fontId="26" fillId="19" borderId="0" xfId="5" applyNumberFormat="1" applyFont="1" applyFill="1"/>
    <xf numFmtId="0" fontId="4" fillId="0" borderId="1" xfId="9" applyFont="1" applyBorder="1" applyAlignment="1">
      <alignment horizontal="left"/>
    </xf>
    <xf numFmtId="0" fontId="47" fillId="0" borderId="1" xfId="9" applyFont="1" applyBorder="1" applyAlignment="1">
      <alignment horizontal="left"/>
    </xf>
    <xf numFmtId="164" fontId="4" fillId="0" borderId="1" xfId="9" applyNumberFormat="1" applyFont="1" applyBorder="1" applyAlignment="1">
      <alignment horizontal="left"/>
    </xf>
    <xf numFmtId="4" fontId="4" fillId="0" borderId="1" xfId="9" applyNumberFormat="1" applyFont="1" applyBorder="1" applyAlignment="1">
      <alignment horizontal="left" wrapText="1"/>
    </xf>
    <xf numFmtId="4" fontId="4" fillId="0" borderId="1" xfId="9" applyNumberFormat="1" applyFont="1" applyBorder="1" applyAlignment="1">
      <alignment horizontal="left"/>
    </xf>
    <xf numFmtId="4" fontId="6" fillId="0" borderId="1" xfId="9" applyNumberFormat="1" applyFont="1" applyBorder="1" applyAlignment="1">
      <alignment horizontal="left"/>
    </xf>
    <xf numFmtId="4" fontId="4" fillId="0" borderId="1" xfId="9" applyNumberFormat="1" applyFont="1" applyBorder="1" applyAlignment="1">
      <alignment horizontal="center"/>
    </xf>
    <xf numFmtId="0" fontId="7" fillId="18" borderId="1" xfId="9" applyFont="1" applyFill="1" applyBorder="1" applyAlignment="1">
      <alignment horizontal="left"/>
    </xf>
    <xf numFmtId="0" fontId="8" fillId="18" borderId="1" xfId="9" applyFont="1" applyFill="1" applyBorder="1" applyAlignment="1">
      <alignment horizontal="left"/>
    </xf>
    <xf numFmtId="164" fontId="7" fillId="18" borderId="1" xfId="9" applyNumberFormat="1" applyFont="1" applyFill="1" applyBorder="1" applyAlignment="1">
      <alignment horizontal="left"/>
    </xf>
    <xf numFmtId="4" fontId="7" fillId="18" borderId="1" xfId="9" applyNumberFormat="1" applyFont="1" applyFill="1" applyBorder="1" applyAlignment="1">
      <alignment horizontal="left" wrapText="1"/>
    </xf>
    <xf numFmtId="4" fontId="7" fillId="18" borderId="1" xfId="9" applyNumberFormat="1" applyFont="1" applyFill="1" applyBorder="1" applyAlignment="1">
      <alignment horizontal="left"/>
    </xf>
    <xf numFmtId="4" fontId="43" fillId="18" borderId="1" xfId="9" applyNumberFormat="1" applyFont="1" applyFill="1" applyBorder="1" applyAlignment="1">
      <alignment horizontal="left"/>
    </xf>
    <xf numFmtId="4" fontId="7" fillId="18" borderId="1" xfId="9" applyNumberFormat="1" applyFont="1" applyFill="1" applyBorder="1" applyAlignment="1">
      <alignment horizontal="center"/>
    </xf>
    <xf numFmtId="164" fontId="7" fillId="18" borderId="1" xfId="9" applyNumberFormat="1" applyFont="1" applyFill="1" applyBorder="1" applyAlignment="1">
      <alignment horizontal="center"/>
    </xf>
    <xf numFmtId="0" fontId="10" fillId="9" borderId="1" xfId="9" applyFont="1" applyFill="1" applyBorder="1" applyAlignment="1">
      <alignment horizontal="left"/>
    </xf>
    <xf numFmtId="164" fontId="10" fillId="9" borderId="1" xfId="9" applyNumberFormat="1" applyFont="1" applyFill="1" applyBorder="1" applyAlignment="1">
      <alignment horizontal="left"/>
    </xf>
    <xf numFmtId="166" fontId="10" fillId="9" borderId="1" xfId="9" applyNumberFormat="1" applyFont="1" applyFill="1" applyBorder="1" applyAlignment="1">
      <alignment horizontal="center"/>
    </xf>
    <xf numFmtId="166" fontId="10" fillId="9" borderId="1" xfId="9" applyNumberFormat="1" applyFont="1" applyFill="1" applyBorder="1" applyAlignment="1">
      <alignment horizontal="left"/>
    </xf>
    <xf numFmtId="0" fontId="48" fillId="9" borderId="40" xfId="9" applyFont="1" applyFill="1" applyBorder="1" applyAlignment="1">
      <alignment horizontal="center"/>
    </xf>
    <xf numFmtId="0" fontId="48" fillId="9" borderId="18" xfId="9" applyFont="1" applyFill="1" applyBorder="1" applyAlignment="1">
      <alignment horizontal="center"/>
    </xf>
    <xf numFmtId="0" fontId="6" fillId="0" borderId="1" xfId="9" applyFont="1" applyBorder="1" applyAlignment="1">
      <alignment horizontal="left"/>
    </xf>
    <xf numFmtId="0" fontId="4" fillId="0" borderId="1" xfId="9" applyFont="1" applyBorder="1" applyAlignment="1">
      <alignment horizontal="center"/>
    </xf>
    <xf numFmtId="4" fontId="4" fillId="0" borderId="16" xfId="9" applyNumberFormat="1" applyFont="1" applyBorder="1" applyAlignment="1">
      <alignment horizontal="left"/>
    </xf>
    <xf numFmtId="164" fontId="4" fillId="0" borderId="16" xfId="9" applyNumberFormat="1" applyFont="1" applyBorder="1" applyAlignment="1">
      <alignment horizontal="left"/>
    </xf>
    <xf numFmtId="4" fontId="4" fillId="0" borderId="16" xfId="9" applyNumberFormat="1" applyFont="1" applyBorder="1" applyAlignment="1">
      <alignment horizontal="left" wrapText="1"/>
    </xf>
    <xf numFmtId="0" fontId="4" fillId="0" borderId="16" xfId="9" applyFont="1" applyBorder="1" applyAlignment="1">
      <alignment horizontal="left"/>
    </xf>
    <xf numFmtId="0" fontId="6" fillId="0" borderId="16" xfId="9" applyFont="1" applyBorder="1" applyAlignment="1">
      <alignment horizontal="left"/>
    </xf>
    <xf numFmtId="0" fontId="4" fillId="0" borderId="16" xfId="9" applyFont="1" applyBorder="1" applyAlignment="1">
      <alignment horizontal="center"/>
    </xf>
    <xf numFmtId="0" fontId="2" fillId="0" borderId="40" xfId="9" applyFont="1" applyBorder="1" applyAlignment="1">
      <alignment horizontal="left"/>
    </xf>
    <xf numFmtId="4" fontId="2" fillId="12" borderId="22" xfId="9" applyNumberFormat="1" applyFont="1" applyFill="1" applyBorder="1" applyAlignment="1">
      <alignment horizontal="left"/>
    </xf>
    <xf numFmtId="164" fontId="2" fillId="12" borderId="23" xfId="9" applyNumberFormat="1" applyFont="1" applyFill="1" applyBorder="1" applyAlignment="1">
      <alignment horizontal="left"/>
    </xf>
    <xf numFmtId="4" fontId="2" fillId="12" borderId="24" xfId="9" applyNumberFormat="1" applyFont="1" applyFill="1" applyBorder="1" applyAlignment="1">
      <alignment horizontal="left" wrapText="1"/>
    </xf>
    <xf numFmtId="0" fontId="2" fillId="0" borderId="41" xfId="9" applyFont="1" applyBorder="1" applyAlignment="1">
      <alignment horizontal="left"/>
    </xf>
    <xf numFmtId="0" fontId="2" fillId="11" borderId="22" xfId="9" applyFont="1" applyFill="1" applyBorder="1" applyAlignment="1">
      <alignment horizontal="left"/>
    </xf>
    <xf numFmtId="0" fontId="6" fillId="11" borderId="23" xfId="9" applyFont="1" applyFill="1" applyBorder="1" applyAlignment="1">
      <alignment horizontal="left"/>
    </xf>
    <xf numFmtId="0" fontId="2" fillId="11" borderId="23" xfId="9" applyFont="1" applyFill="1" applyBorder="1" applyAlignment="1">
      <alignment horizontal="left"/>
    </xf>
    <xf numFmtId="0" fontId="2" fillId="11" borderId="23" xfId="9" applyFont="1" applyFill="1" applyBorder="1" applyAlignment="1">
      <alignment horizontal="center"/>
    </xf>
    <xf numFmtId="164" fontId="2" fillId="11" borderId="24" xfId="9" applyNumberFormat="1" applyFont="1" applyFill="1" applyBorder="1" applyAlignment="1">
      <alignment horizontal="left"/>
    </xf>
    <xf numFmtId="0" fontId="2" fillId="3" borderId="22" xfId="9" applyFont="1" applyFill="1" applyBorder="1" applyAlignment="1">
      <alignment horizontal="left"/>
    </xf>
    <xf numFmtId="164" fontId="2" fillId="3" borderId="23" xfId="9" applyNumberFormat="1" applyFont="1" applyFill="1" applyBorder="1" applyAlignment="1">
      <alignment horizontal="left"/>
    </xf>
    <xf numFmtId="164" fontId="2" fillId="3" borderId="24" xfId="9" applyNumberFormat="1" applyFont="1" applyFill="1" applyBorder="1" applyAlignment="1">
      <alignment horizontal="left"/>
    </xf>
    <xf numFmtId="0" fontId="2" fillId="0" borderId="18" xfId="9" applyFont="1" applyBorder="1" applyAlignment="1">
      <alignment horizontal="left"/>
    </xf>
    <xf numFmtId="0" fontId="2" fillId="0" borderId="1" xfId="9" applyFont="1" applyBorder="1" applyAlignment="1">
      <alignment horizontal="left"/>
    </xf>
    <xf numFmtId="0" fontId="24" fillId="0" borderId="40" xfId="9" applyFont="1" applyBorder="1" applyAlignment="1">
      <alignment horizontal="left"/>
    </xf>
    <xf numFmtId="4" fontId="26" fillId="20" borderId="28" xfId="9" applyNumberFormat="1" applyFont="1" applyFill="1" applyBorder="1" applyAlignment="1">
      <alignment horizontal="center"/>
    </xf>
    <xf numFmtId="4" fontId="26" fillId="20" borderId="1" xfId="9" applyNumberFormat="1" applyFont="1" applyFill="1" applyBorder="1" applyAlignment="1">
      <alignment horizontal="center"/>
    </xf>
    <xf numFmtId="4" fontId="26" fillId="20" borderId="29" xfId="9" applyNumberFormat="1" applyFont="1" applyFill="1" applyBorder="1" applyAlignment="1">
      <alignment horizontal="center"/>
    </xf>
    <xf numFmtId="0" fontId="24" fillId="0" borderId="41" xfId="9" applyFont="1" applyBorder="1" applyAlignment="1">
      <alignment horizontal="left"/>
    </xf>
    <xf numFmtId="0" fontId="26" fillId="21" borderId="28" xfId="9" applyFont="1" applyFill="1" applyBorder="1" applyAlignment="1">
      <alignment horizontal="center"/>
    </xf>
    <xf numFmtId="0" fontId="26" fillId="21" borderId="1" xfId="9" applyFont="1" applyFill="1" applyBorder="1" applyAlignment="1">
      <alignment horizontal="center"/>
    </xf>
    <xf numFmtId="0" fontId="26" fillId="22" borderId="28" xfId="9" applyFont="1" applyFill="1" applyBorder="1" applyAlignment="1">
      <alignment horizontal="center"/>
    </xf>
    <xf numFmtId="0" fontId="26" fillId="22" borderId="1" xfId="9" applyFont="1" applyFill="1" applyBorder="1" applyAlignment="1">
      <alignment horizontal="center"/>
    </xf>
    <xf numFmtId="0" fontId="26" fillId="22" borderId="29" xfId="9" applyFont="1" applyFill="1" applyBorder="1" applyAlignment="1">
      <alignment horizontal="center"/>
    </xf>
    <xf numFmtId="0" fontId="24" fillId="0" borderId="18" xfId="9" applyFont="1" applyBorder="1" applyAlignment="1">
      <alignment horizontal="left"/>
    </xf>
    <xf numFmtId="0" fontId="24" fillId="0" borderId="1" xfId="9" applyFont="1" applyBorder="1" applyAlignment="1">
      <alignment horizontal="left"/>
    </xf>
    <xf numFmtId="4" fontId="26" fillId="9" borderId="28" xfId="9" applyNumberFormat="1" applyFont="1" applyFill="1" applyBorder="1" applyAlignment="1">
      <alignment horizontal="center"/>
    </xf>
    <xf numFmtId="4" fontId="26" fillId="9" borderId="1" xfId="9" applyNumberFormat="1" applyFont="1" applyFill="1" applyBorder="1" applyAlignment="1">
      <alignment horizontal="center"/>
    </xf>
    <xf numFmtId="4" fontId="26" fillId="9" borderId="29" xfId="9" applyNumberFormat="1" applyFont="1" applyFill="1" applyBorder="1" applyAlignment="1">
      <alignment horizontal="center"/>
    </xf>
    <xf numFmtId="0" fontId="26" fillId="9" borderId="28" xfId="9" applyFont="1" applyFill="1" applyBorder="1" applyAlignment="1">
      <alignment horizontal="center"/>
    </xf>
    <xf numFmtId="0" fontId="26" fillId="9" borderId="1" xfId="9" applyFont="1" applyFill="1" applyBorder="1" applyAlignment="1">
      <alignment horizontal="center"/>
    </xf>
    <xf numFmtId="0" fontId="26" fillId="9" borderId="29" xfId="9" applyFont="1" applyFill="1" applyBorder="1" applyAlignment="1">
      <alignment horizontal="center"/>
    </xf>
    <xf numFmtId="4" fontId="2" fillId="12" borderId="28" xfId="9" applyNumberFormat="1" applyFont="1" applyFill="1" applyBorder="1" applyAlignment="1">
      <alignment horizontal="left"/>
    </xf>
    <xf numFmtId="164" fontId="2" fillId="12" borderId="1" xfId="9" applyNumberFormat="1" applyFont="1" applyFill="1" applyBorder="1" applyAlignment="1">
      <alignment horizontal="left"/>
    </xf>
    <xf numFmtId="4" fontId="2" fillId="12" borderId="29" xfId="9" applyNumberFormat="1" applyFont="1" applyFill="1" applyBorder="1" applyAlignment="1">
      <alignment horizontal="left" wrapText="1"/>
    </xf>
    <xf numFmtId="0" fontId="2" fillId="11" borderId="28" xfId="9" applyFont="1" applyFill="1" applyBorder="1" applyAlignment="1">
      <alignment horizontal="center"/>
    </xf>
    <xf numFmtId="0" fontId="6" fillId="11" borderId="1" xfId="9" applyFont="1" applyFill="1" applyBorder="1" applyAlignment="1">
      <alignment horizontal="center"/>
    </xf>
    <xf numFmtId="0" fontId="2" fillId="11" borderId="1" xfId="9" applyFont="1" applyFill="1" applyBorder="1" applyAlignment="1">
      <alignment horizontal="left" wrapText="1"/>
    </xf>
    <xf numFmtId="0" fontId="2" fillId="11" borderId="1" xfId="9" applyFont="1" applyFill="1" applyBorder="1" applyAlignment="1">
      <alignment horizontal="center" wrapText="1"/>
    </xf>
    <xf numFmtId="164" fontId="2" fillId="11" borderId="29" xfId="9" applyNumberFormat="1" applyFont="1" applyFill="1" applyBorder="1" applyAlignment="1">
      <alignment horizontal="left" wrapText="1"/>
    </xf>
    <xf numFmtId="0" fontId="2" fillId="3" borderId="28" xfId="9" applyFont="1" applyFill="1" applyBorder="1" applyAlignment="1">
      <alignment horizontal="left"/>
    </xf>
    <xf numFmtId="164" fontId="2" fillId="3" borderId="1" xfId="9" applyNumberFormat="1" applyFont="1" applyFill="1" applyBorder="1" applyAlignment="1">
      <alignment horizontal="left"/>
    </xf>
    <xf numFmtId="164" fontId="2" fillId="3" borderId="29" xfId="9" applyNumberFormat="1" applyFont="1" applyFill="1" applyBorder="1" applyAlignment="1">
      <alignment horizontal="left"/>
    </xf>
    <xf numFmtId="4" fontId="4" fillId="18" borderId="28" xfId="9" applyNumberFormat="1" applyFont="1" applyFill="1" applyBorder="1" applyAlignment="1">
      <alignment horizontal="left"/>
    </xf>
    <xf numFmtId="164" fontId="2" fillId="18" borderId="1" xfId="9" applyNumberFormat="1" applyFont="1" applyFill="1" applyBorder="1" applyAlignment="1">
      <alignment horizontal="left"/>
    </xf>
    <xf numFmtId="4" fontId="2" fillId="18" borderId="29" xfId="9" applyNumberFormat="1" applyFont="1" applyFill="1" applyBorder="1" applyAlignment="1">
      <alignment horizontal="left" wrapText="1"/>
    </xf>
    <xf numFmtId="0" fontId="4" fillId="12" borderId="28" xfId="9" applyFont="1" applyFill="1" applyBorder="1" applyAlignment="1">
      <alignment horizontal="left"/>
    </xf>
    <xf numFmtId="164" fontId="4" fillId="12" borderId="1" xfId="9" applyNumberFormat="1" applyFont="1" applyFill="1" applyBorder="1" applyAlignment="1">
      <alignment horizontal="center" wrapText="1"/>
    </xf>
    <xf numFmtId="164" fontId="4" fillId="12" borderId="29" xfId="9" applyNumberFormat="1" applyFont="1" applyFill="1" applyBorder="1" applyAlignment="1">
      <alignment horizontal="center" wrapText="1"/>
    </xf>
    <xf numFmtId="164" fontId="2" fillId="12" borderId="1" xfId="9" applyNumberFormat="1" applyFont="1" applyFill="1" applyBorder="1" applyAlignment="1">
      <alignment horizontal="right"/>
    </xf>
    <xf numFmtId="0" fontId="2" fillId="11" borderId="1" xfId="9" applyFont="1" applyFill="1" applyBorder="1" applyAlignment="1">
      <alignment horizontal="left"/>
    </xf>
    <xf numFmtId="0" fontId="2" fillId="11" borderId="1" xfId="9" applyFont="1" applyFill="1" applyBorder="1" applyAlignment="1">
      <alignment horizontal="center"/>
    </xf>
    <xf numFmtId="164" fontId="2" fillId="11" borderId="29" xfId="9" applyNumberFormat="1" applyFont="1" applyFill="1" applyBorder="1" applyAlignment="1">
      <alignment horizontal="right"/>
    </xf>
    <xf numFmtId="0" fontId="4" fillId="3" borderId="28" xfId="9" applyFont="1" applyFill="1" applyBorder="1" applyAlignment="1">
      <alignment horizontal="left"/>
    </xf>
    <xf numFmtId="164" fontId="4" fillId="3" borderId="1" xfId="9" applyNumberFormat="1" applyFont="1" applyFill="1" applyBorder="1" applyAlignment="1">
      <alignment horizontal="center" wrapText="1"/>
    </xf>
    <xf numFmtId="164" fontId="4" fillId="3" borderId="29" xfId="9" applyNumberFormat="1" applyFont="1" applyFill="1" applyBorder="1" applyAlignment="1">
      <alignment horizontal="center" wrapText="1"/>
    </xf>
    <xf numFmtId="164" fontId="2" fillId="3" borderId="1" xfId="9" applyNumberFormat="1" applyFont="1" applyFill="1" applyBorder="1" applyAlignment="1">
      <alignment horizontal="right"/>
    </xf>
    <xf numFmtId="164" fontId="2" fillId="3" borderId="29" xfId="9" applyNumberFormat="1" applyFont="1" applyFill="1" applyBorder="1" applyAlignment="1">
      <alignment horizontal="right"/>
    </xf>
    <xf numFmtId="0" fontId="2" fillId="3" borderId="28" xfId="9" applyFont="1" applyFill="1" applyBorder="1" applyAlignment="1">
      <alignment horizontal="left" wrapText="1"/>
    </xf>
    <xf numFmtId="4" fontId="4" fillId="9" borderId="28" xfId="9" applyNumberFormat="1" applyFont="1" applyFill="1" applyBorder="1" applyAlignment="1">
      <alignment horizontal="left"/>
    </xf>
    <xf numFmtId="164" fontId="4" fillId="9" borderId="1" xfId="9" applyNumberFormat="1" applyFont="1" applyFill="1" applyBorder="1" applyAlignment="1">
      <alignment horizontal="right"/>
    </xf>
    <xf numFmtId="4" fontId="4" fillId="9" borderId="29" xfId="9" applyNumberFormat="1" applyFont="1" applyFill="1" applyBorder="1" applyAlignment="1">
      <alignment horizontal="left" wrapText="1"/>
    </xf>
    <xf numFmtId="164" fontId="4" fillId="3" borderId="1" xfId="9" applyNumberFormat="1" applyFont="1" applyFill="1" applyBorder="1" applyAlignment="1">
      <alignment horizontal="right"/>
    </xf>
    <xf numFmtId="164" fontId="4" fillId="3" borderId="29" xfId="9" applyNumberFormat="1" applyFont="1" applyFill="1" applyBorder="1" applyAlignment="1">
      <alignment horizontal="right"/>
    </xf>
    <xf numFmtId="164" fontId="2" fillId="18" borderId="1" xfId="9" applyNumberFormat="1" applyFont="1" applyFill="1" applyBorder="1" applyAlignment="1">
      <alignment horizontal="right"/>
    </xf>
    <xf numFmtId="0" fontId="4" fillId="23" borderId="28" xfId="9" applyFont="1" applyFill="1" applyBorder="1" applyAlignment="1">
      <alignment horizontal="left"/>
    </xf>
    <xf numFmtId="0" fontId="6" fillId="23" borderId="1" xfId="9" applyFont="1" applyFill="1" applyBorder="1" applyAlignment="1">
      <alignment horizontal="left"/>
    </xf>
    <xf numFmtId="0" fontId="4" fillId="23" borderId="1" xfId="9" applyFont="1" applyFill="1" applyBorder="1" applyAlignment="1">
      <alignment horizontal="left"/>
    </xf>
    <xf numFmtId="0" fontId="4" fillId="23" borderId="1" xfId="9" applyFont="1" applyFill="1" applyBorder="1" applyAlignment="1">
      <alignment horizontal="center"/>
    </xf>
    <xf numFmtId="0" fontId="4" fillId="11" borderId="28" xfId="9" applyFont="1" applyFill="1" applyBorder="1" applyAlignment="1">
      <alignment horizontal="left"/>
    </xf>
    <xf numFmtId="0" fontId="6" fillId="11" borderId="1" xfId="9" applyFont="1" applyFill="1" applyBorder="1" applyAlignment="1">
      <alignment horizontal="left"/>
    </xf>
    <xf numFmtId="0" fontId="4" fillId="11" borderId="1" xfId="9" applyFont="1" applyFill="1" applyBorder="1" applyAlignment="1">
      <alignment horizontal="left"/>
    </xf>
    <xf numFmtId="0" fontId="4" fillId="11" borderId="1" xfId="9" applyFont="1" applyFill="1" applyBorder="1" applyAlignment="1">
      <alignment horizontal="center"/>
    </xf>
    <xf numFmtId="164" fontId="4" fillId="11" borderId="29" xfId="9" applyNumberFormat="1" applyFont="1" applyFill="1" applyBorder="1" applyAlignment="1">
      <alignment horizontal="right"/>
    </xf>
    <xf numFmtId="4" fontId="2" fillId="9" borderId="29" xfId="9" applyNumberFormat="1" applyFont="1" applyFill="1" applyBorder="1" applyAlignment="1">
      <alignment horizontal="left" wrapText="1"/>
    </xf>
    <xf numFmtId="0" fontId="2" fillId="13" borderId="28" xfId="9" applyFont="1" applyFill="1" applyBorder="1" applyAlignment="1">
      <alignment horizontal="left"/>
    </xf>
    <xf numFmtId="0" fontId="6" fillId="13" borderId="1" xfId="9" applyFont="1" applyFill="1" applyBorder="1" applyAlignment="1">
      <alignment horizontal="left"/>
    </xf>
    <xf numFmtId="0" fontId="2" fillId="13" borderId="1" xfId="9" applyFont="1" applyFill="1" applyBorder="1" applyAlignment="1">
      <alignment horizontal="left"/>
    </xf>
    <xf numFmtId="0" fontId="2" fillId="13" borderId="1" xfId="9" applyFont="1" applyFill="1" applyBorder="1" applyAlignment="1">
      <alignment horizontal="center"/>
    </xf>
    <xf numFmtId="164" fontId="4" fillId="12" borderId="1" xfId="9" applyNumberFormat="1" applyFont="1" applyFill="1" applyBorder="1" applyAlignment="1">
      <alignment horizontal="right"/>
    </xf>
    <xf numFmtId="164" fontId="4" fillId="12" borderId="29" xfId="9" applyNumberFormat="1" applyFont="1" applyFill="1" applyBorder="1" applyAlignment="1">
      <alignment horizontal="right"/>
    </xf>
    <xf numFmtId="0" fontId="6" fillId="23" borderId="1" xfId="9" applyFont="1" applyFill="1" applyBorder="1" applyAlignment="1">
      <alignment horizontal="center"/>
    </xf>
    <xf numFmtId="0" fontId="2" fillId="11" borderId="28" xfId="9" applyFont="1" applyFill="1" applyBorder="1" applyAlignment="1">
      <alignment wrapText="1"/>
    </xf>
    <xf numFmtId="0" fontId="2" fillId="11" borderId="1" xfId="9" applyFont="1" applyFill="1" applyBorder="1" applyAlignment="1">
      <alignment wrapText="1"/>
    </xf>
    <xf numFmtId="0" fontId="4" fillId="12" borderId="28" xfId="9" applyFont="1" applyFill="1" applyBorder="1"/>
    <xf numFmtId="164" fontId="2" fillId="12" borderId="29" xfId="9" applyNumberFormat="1" applyFont="1" applyFill="1" applyBorder="1" applyAlignment="1">
      <alignment horizontal="right"/>
    </xf>
    <xf numFmtId="0" fontId="4" fillId="11" borderId="28" xfId="9" applyFont="1" applyFill="1" applyBorder="1" applyAlignment="1">
      <alignment wrapText="1"/>
    </xf>
    <xf numFmtId="0" fontId="6" fillId="11" borderId="1" xfId="9" applyFont="1" applyFill="1" applyBorder="1" applyAlignment="1">
      <alignment wrapText="1"/>
    </xf>
    <xf numFmtId="0" fontId="4" fillId="11" borderId="1" xfId="9" applyFont="1" applyFill="1" applyBorder="1" applyAlignment="1">
      <alignment wrapText="1"/>
    </xf>
    <xf numFmtId="0" fontId="4" fillId="11" borderId="1" xfId="9" applyFont="1" applyFill="1" applyBorder="1" applyAlignment="1">
      <alignment horizontal="center" wrapText="1"/>
    </xf>
    <xf numFmtId="164" fontId="4" fillId="11" borderId="29" xfId="9" applyNumberFormat="1" applyFont="1" applyFill="1" applyBorder="1" applyAlignment="1">
      <alignment wrapText="1"/>
    </xf>
    <xf numFmtId="0" fontId="4" fillId="3" borderId="28" xfId="9" applyFont="1" applyFill="1" applyBorder="1"/>
    <xf numFmtId="0" fontId="4" fillId="11" borderId="28" xfId="9" applyFont="1" applyFill="1" applyBorder="1" applyAlignment="1">
      <alignment horizontal="center"/>
    </xf>
    <xf numFmtId="0" fontId="4" fillId="11" borderId="1" xfId="9" applyFont="1" applyFill="1" applyBorder="1" applyAlignment="1">
      <alignment horizontal="left" wrapText="1"/>
    </xf>
    <xf numFmtId="0" fontId="2" fillId="3" borderId="28" xfId="9" applyFont="1" applyFill="1" applyBorder="1"/>
    <xf numFmtId="0" fontId="2" fillId="0" borderId="40" xfId="9" applyFont="1" applyBorder="1"/>
    <xf numFmtId="0" fontId="2" fillId="0" borderId="41" xfId="9" applyFont="1" applyBorder="1"/>
    <xf numFmtId="0" fontId="4" fillId="3" borderId="28" xfId="9" applyFont="1" applyFill="1" applyBorder="1" applyAlignment="1">
      <alignment wrapText="1"/>
    </xf>
    <xf numFmtId="0" fontId="2" fillId="0" borderId="18" xfId="9" applyFont="1" applyBorder="1"/>
    <xf numFmtId="0" fontId="2" fillId="0" borderId="1" xfId="9" applyFont="1" applyBorder="1"/>
    <xf numFmtId="0" fontId="2" fillId="3" borderId="28" xfId="9" applyFont="1" applyFill="1" applyBorder="1" applyAlignment="1">
      <alignment wrapText="1"/>
    </xf>
    <xf numFmtId="0" fontId="4" fillId="3" borderId="32" xfId="9" applyFont="1" applyFill="1" applyBorder="1"/>
    <xf numFmtId="164" fontId="4" fillId="3" borderId="33" xfId="9" applyNumberFormat="1" applyFont="1" applyFill="1" applyBorder="1"/>
    <xf numFmtId="164" fontId="4" fillId="3" borderId="34" xfId="9" applyNumberFormat="1" applyFont="1" applyFill="1" applyBorder="1"/>
    <xf numFmtId="0" fontId="4" fillId="0" borderId="19" xfId="9" applyFont="1" applyBorder="1"/>
    <xf numFmtId="164" fontId="4" fillId="0" borderId="19" xfId="9" applyNumberFormat="1" applyFont="1" applyBorder="1"/>
    <xf numFmtId="0" fontId="4" fillId="0" borderId="1" xfId="9" applyFont="1" applyBorder="1"/>
    <xf numFmtId="164" fontId="4" fillId="0" borderId="1" xfId="9" applyNumberFormat="1" applyFont="1" applyBorder="1"/>
    <xf numFmtId="4" fontId="4" fillId="12" borderId="28" xfId="9" applyNumberFormat="1" applyFont="1" applyFill="1" applyBorder="1" applyAlignment="1">
      <alignment horizontal="left" wrapText="1"/>
    </xf>
    <xf numFmtId="4" fontId="4" fillId="12" borderId="1" xfId="9" applyNumberFormat="1" applyFont="1" applyFill="1" applyBorder="1" applyAlignment="1">
      <alignment horizontal="left" wrapText="1"/>
    </xf>
    <xf numFmtId="4" fontId="4" fillId="12" borderId="29" xfId="9" applyNumberFormat="1" applyFont="1" applyFill="1" applyBorder="1" applyAlignment="1">
      <alignment horizontal="left" wrapText="1"/>
    </xf>
    <xf numFmtId="4" fontId="2" fillId="12" borderId="28" xfId="9" applyNumberFormat="1" applyFont="1" applyFill="1" applyBorder="1" applyAlignment="1">
      <alignment horizontal="left" wrapText="1"/>
    </xf>
    <xf numFmtId="4" fontId="2" fillId="12" borderId="1" xfId="9" applyNumberFormat="1" applyFont="1" applyFill="1" applyBorder="1" applyAlignment="1">
      <alignment horizontal="left" wrapText="1"/>
    </xf>
    <xf numFmtId="4" fontId="2" fillId="12" borderId="29" xfId="9" applyNumberFormat="1" applyFont="1" applyFill="1" applyBorder="1" applyAlignment="1">
      <alignment horizontal="left" wrapText="1"/>
    </xf>
    <xf numFmtId="0" fontId="2" fillId="11" borderId="28" xfId="9" applyFont="1" applyFill="1" applyBorder="1" applyAlignment="1">
      <alignment horizontal="left" wrapText="1"/>
    </xf>
    <xf numFmtId="0" fontId="2" fillId="11" borderId="1" xfId="9" applyFont="1" applyFill="1" applyBorder="1" applyAlignment="1">
      <alignment horizontal="left" wrapText="1"/>
    </xf>
    <xf numFmtId="0" fontId="2" fillId="11" borderId="28" xfId="9" applyFont="1" applyFill="1" applyBorder="1"/>
    <xf numFmtId="0" fontId="6" fillId="11" borderId="1" xfId="9" applyFont="1" applyFill="1" applyBorder="1"/>
    <xf numFmtId="0" fontId="2" fillId="11" borderId="1" xfId="9" applyFont="1" applyFill="1" applyBorder="1"/>
    <xf numFmtId="164" fontId="2" fillId="11" borderId="29" xfId="9" applyNumberFormat="1" applyFont="1" applyFill="1" applyBorder="1"/>
    <xf numFmtId="4" fontId="2" fillId="12" borderId="42" xfId="9" applyNumberFormat="1" applyFont="1" applyFill="1" applyBorder="1" applyAlignment="1">
      <alignment horizontal="left" wrapText="1"/>
    </xf>
    <xf numFmtId="4" fontId="2" fillId="12" borderId="43" xfId="9" applyNumberFormat="1" applyFont="1" applyFill="1" applyBorder="1" applyAlignment="1">
      <alignment horizontal="left" wrapText="1"/>
    </xf>
    <xf numFmtId="4" fontId="2" fillId="12" borderId="44" xfId="9" applyNumberFormat="1" applyFont="1" applyFill="1" applyBorder="1" applyAlignment="1">
      <alignment horizontal="left" wrapText="1"/>
    </xf>
    <xf numFmtId="0" fontId="2" fillId="11" borderId="32" xfId="9" applyFont="1" applyFill="1" applyBorder="1"/>
    <xf numFmtId="0" fontId="6" fillId="11" borderId="33" xfId="9" applyFont="1" applyFill="1" applyBorder="1"/>
    <xf numFmtId="0" fontId="2" fillId="11" borderId="33" xfId="9" applyFont="1" applyFill="1" applyBorder="1"/>
    <xf numFmtId="0" fontId="2" fillId="11" borderId="33" xfId="9" applyFont="1" applyFill="1" applyBorder="1" applyAlignment="1">
      <alignment horizontal="center"/>
    </xf>
    <xf numFmtId="164" fontId="2" fillId="11" borderId="34" xfId="9" applyNumberFormat="1" applyFont="1" applyFill="1" applyBorder="1"/>
    <xf numFmtId="4" fontId="2" fillId="0" borderId="19" xfId="9" applyNumberFormat="1" applyFont="1" applyBorder="1" applyAlignment="1">
      <alignment horizontal="left"/>
    </xf>
    <xf numFmtId="164" fontId="2" fillId="0" borderId="19" xfId="9" applyNumberFormat="1" applyFont="1" applyBorder="1" applyAlignment="1">
      <alignment horizontal="right"/>
    </xf>
    <xf numFmtId="4" fontId="2" fillId="0" borderId="19" xfId="9" applyNumberFormat="1" applyFont="1" applyBorder="1" applyAlignment="1">
      <alignment horizontal="left" wrapText="1"/>
    </xf>
    <xf numFmtId="0" fontId="2" fillId="0" borderId="19" xfId="9" applyFont="1" applyBorder="1"/>
    <xf numFmtId="0" fontId="6" fillId="0" borderId="19" xfId="9" applyFont="1" applyBorder="1"/>
    <xf numFmtId="4" fontId="2" fillId="0" borderId="19" xfId="9" applyNumberFormat="1" applyFont="1" applyBorder="1"/>
    <xf numFmtId="4" fontId="2" fillId="0" borderId="19" xfId="9" applyNumberFormat="1" applyFont="1" applyBorder="1" applyAlignment="1">
      <alignment horizontal="center"/>
    </xf>
    <xf numFmtId="164" fontId="2" fillId="0" borderId="19" xfId="9" applyNumberFormat="1" applyFont="1" applyBorder="1"/>
    <xf numFmtId="164" fontId="2" fillId="0" borderId="1" xfId="9" applyNumberFormat="1" applyFont="1" applyBorder="1" applyAlignment="1">
      <alignment horizontal="left"/>
    </xf>
    <xf numFmtId="4" fontId="2" fillId="0" borderId="1" xfId="9" applyNumberFormat="1" applyFont="1" applyBorder="1" applyAlignment="1">
      <alignment horizontal="left"/>
    </xf>
    <xf numFmtId="164" fontId="2" fillId="0" borderId="1" xfId="9" applyNumberFormat="1" applyFont="1" applyBorder="1" applyAlignment="1">
      <alignment horizontal="right"/>
    </xf>
    <xf numFmtId="4" fontId="2" fillId="0" borderId="1" xfId="9" applyNumberFormat="1" applyFont="1" applyBorder="1" applyAlignment="1">
      <alignment horizontal="left" wrapText="1"/>
    </xf>
    <xf numFmtId="4" fontId="2" fillId="0" borderId="1" xfId="9" applyNumberFormat="1" applyFont="1" applyBorder="1" applyAlignment="1">
      <alignment horizontal="center"/>
    </xf>
    <xf numFmtId="0" fontId="2" fillId="0" borderId="16" xfId="9" applyFont="1" applyBorder="1"/>
    <xf numFmtId="4" fontId="2" fillId="15" borderId="22" xfId="9" applyNumberFormat="1" applyFont="1" applyFill="1" applyBorder="1" applyAlignment="1">
      <alignment horizontal="left"/>
    </xf>
    <xf numFmtId="164" fontId="2" fillId="15" borderId="23" xfId="9" applyNumberFormat="1" applyFont="1" applyFill="1" applyBorder="1" applyAlignment="1">
      <alignment horizontal="left"/>
    </xf>
    <xf numFmtId="4" fontId="2" fillId="15" borderId="23" xfId="9" applyNumberFormat="1" applyFont="1" applyFill="1" applyBorder="1" applyAlignment="1">
      <alignment horizontal="left" wrapText="1"/>
    </xf>
    <xf numFmtId="4" fontId="6" fillId="15" borderId="23" xfId="9" applyNumberFormat="1" applyFont="1" applyFill="1" applyBorder="1" applyAlignment="1">
      <alignment horizontal="left" wrapText="1"/>
    </xf>
    <xf numFmtId="0" fontId="2" fillId="15" borderId="23" xfId="9" applyFont="1" applyFill="1" applyBorder="1" applyAlignment="1">
      <alignment horizontal="left"/>
    </xf>
    <xf numFmtId="0" fontId="2" fillId="15" borderId="23" xfId="9" applyFont="1" applyFill="1" applyBorder="1" applyAlignment="1">
      <alignment horizontal="center"/>
    </xf>
    <xf numFmtId="164" fontId="2" fillId="15" borderId="24" xfId="9" applyNumberFormat="1" applyFont="1" applyFill="1" applyBorder="1" applyAlignment="1">
      <alignment horizontal="left"/>
    </xf>
    <xf numFmtId="0" fontId="2" fillId="0" borderId="45" xfId="9" applyFont="1" applyBorder="1"/>
    <xf numFmtId="4" fontId="10" fillId="24" borderId="28" xfId="9" applyNumberFormat="1" applyFont="1" applyFill="1" applyBorder="1" applyAlignment="1">
      <alignment horizontal="left"/>
    </xf>
    <xf numFmtId="164" fontId="10" fillId="24" borderId="1" xfId="9" applyNumberFormat="1" applyFont="1" applyFill="1" applyBorder="1" applyAlignment="1">
      <alignment horizontal="left"/>
    </xf>
    <xf numFmtId="4" fontId="10" fillId="24" borderId="1" xfId="9" applyNumberFormat="1" applyFont="1" applyFill="1" applyBorder="1" applyAlignment="1">
      <alignment horizontal="left" wrapText="1"/>
    </xf>
    <xf numFmtId="4" fontId="16" fillId="24" borderId="1" xfId="9" applyNumberFormat="1" applyFont="1" applyFill="1" applyBorder="1" applyAlignment="1">
      <alignment horizontal="left" wrapText="1"/>
    </xf>
    <xf numFmtId="0" fontId="10" fillId="24" borderId="1" xfId="9" applyFont="1" applyFill="1" applyBorder="1" applyAlignment="1">
      <alignment horizontal="left"/>
    </xf>
    <xf numFmtId="0" fontId="10" fillId="24" borderId="1" xfId="9" applyFont="1" applyFill="1" applyBorder="1" applyAlignment="1">
      <alignment horizontal="center"/>
    </xf>
    <xf numFmtId="164" fontId="10" fillId="24" borderId="29" xfId="9" applyNumberFormat="1" applyFont="1" applyFill="1" applyBorder="1" applyAlignment="1">
      <alignment horizontal="left"/>
    </xf>
    <xf numFmtId="4" fontId="2" fillId="15" borderId="28" xfId="9" applyNumberFormat="1" applyFont="1" applyFill="1" applyBorder="1" applyAlignment="1">
      <alignment horizontal="left"/>
    </xf>
    <xf numFmtId="164" fontId="2" fillId="15" borderId="1" xfId="9" applyNumberFormat="1" applyFont="1" applyFill="1" applyBorder="1" applyAlignment="1">
      <alignment horizontal="left"/>
    </xf>
    <xf numFmtId="0" fontId="2" fillId="15" borderId="1" xfId="9" applyFont="1" applyFill="1" applyBorder="1" applyAlignment="1">
      <alignment horizontal="left"/>
    </xf>
    <xf numFmtId="0" fontId="6" fillId="15" borderId="1" xfId="9" applyFont="1" applyFill="1" applyBorder="1" applyAlignment="1">
      <alignment horizontal="left"/>
    </xf>
    <xf numFmtId="0" fontId="2" fillId="15" borderId="1" xfId="9" applyFont="1" applyFill="1" applyBorder="1" applyAlignment="1">
      <alignment horizontal="center"/>
    </xf>
    <xf numFmtId="4" fontId="4" fillId="15" borderId="28" xfId="9" applyNumberFormat="1" applyFont="1" applyFill="1" applyBorder="1" applyAlignment="1">
      <alignment horizontal="left"/>
    </xf>
    <xf numFmtId="164" fontId="4" fillId="15" borderId="1" xfId="9" applyNumberFormat="1" applyFont="1" applyFill="1" applyBorder="1" applyAlignment="1">
      <alignment horizontal="left"/>
    </xf>
    <xf numFmtId="4" fontId="4" fillId="15" borderId="1" xfId="9" applyNumberFormat="1" applyFont="1" applyFill="1" applyBorder="1" applyAlignment="1">
      <alignment horizontal="left" wrapText="1"/>
    </xf>
    <xf numFmtId="4" fontId="6" fillId="15" borderId="1" xfId="9" applyNumberFormat="1" applyFont="1" applyFill="1" applyBorder="1" applyAlignment="1">
      <alignment horizontal="left" wrapText="1"/>
    </xf>
    <xf numFmtId="0" fontId="4" fillId="15" borderId="1" xfId="9" applyFont="1" applyFill="1" applyBorder="1" applyAlignment="1">
      <alignment horizontal="left"/>
    </xf>
    <xf numFmtId="0" fontId="4" fillId="15" borderId="1" xfId="9" applyFont="1" applyFill="1" applyBorder="1" applyAlignment="1">
      <alignment horizontal="center"/>
    </xf>
    <xf numFmtId="4" fontId="2" fillId="15" borderId="1" xfId="9" applyNumberFormat="1" applyFont="1" applyFill="1" applyBorder="1" applyAlignment="1">
      <alignment horizontal="left" wrapText="1"/>
    </xf>
    <xf numFmtId="4" fontId="4" fillId="15" borderId="1" xfId="9" applyNumberFormat="1" applyFont="1" applyFill="1" applyBorder="1" applyAlignment="1">
      <alignment horizontal="center" wrapText="1"/>
    </xf>
    <xf numFmtId="164" fontId="2" fillId="15" borderId="29" xfId="9" applyNumberFormat="1" applyFont="1" applyFill="1" applyBorder="1" applyAlignment="1">
      <alignment horizontal="right"/>
    </xf>
    <xf numFmtId="4" fontId="2" fillId="15" borderId="32" xfId="9" applyNumberFormat="1" applyFont="1" applyFill="1" applyBorder="1" applyAlignment="1">
      <alignment horizontal="left"/>
    </xf>
    <xf numFmtId="164" fontId="2" fillId="15" borderId="33" xfId="9" applyNumberFormat="1" applyFont="1" applyFill="1" applyBorder="1" applyAlignment="1">
      <alignment horizontal="left"/>
    </xf>
    <xf numFmtId="4" fontId="2" fillId="15" borderId="33" xfId="9" applyNumberFormat="1" applyFont="1" applyFill="1" applyBorder="1" applyAlignment="1">
      <alignment horizontal="left" wrapText="1"/>
    </xf>
    <xf numFmtId="4" fontId="6" fillId="15" borderId="33" xfId="9" applyNumberFormat="1" applyFont="1" applyFill="1" applyBorder="1" applyAlignment="1">
      <alignment horizontal="left" wrapText="1"/>
    </xf>
    <xf numFmtId="0" fontId="2" fillId="15" borderId="33" xfId="9" applyFont="1" applyFill="1" applyBorder="1" applyAlignment="1">
      <alignment horizontal="left"/>
    </xf>
    <xf numFmtId="0" fontId="2" fillId="15" borderId="33" xfId="9" applyFont="1" applyFill="1" applyBorder="1" applyAlignment="1">
      <alignment horizontal="center"/>
    </xf>
    <xf numFmtId="164" fontId="2" fillId="15" borderId="34" xfId="9" applyNumberFormat="1" applyFont="1" applyFill="1" applyBorder="1" applyAlignment="1">
      <alignment horizontal="right"/>
    </xf>
    <xf numFmtId="164" fontId="2" fillId="0" borderId="19" xfId="9" applyNumberFormat="1" applyFont="1" applyBorder="1" applyAlignment="1">
      <alignment horizontal="left"/>
    </xf>
    <xf numFmtId="0" fontId="2" fillId="0" borderId="19" xfId="9" applyFont="1" applyBorder="1" applyAlignment="1">
      <alignment horizontal="left"/>
    </xf>
    <xf numFmtId="4" fontId="6" fillId="0" borderId="19" xfId="9" applyNumberFormat="1" applyFont="1" applyBorder="1" applyAlignment="1">
      <alignment horizontal="left"/>
    </xf>
    <xf numFmtId="4" fontId="6" fillId="0" borderId="1" xfId="9" applyNumberFormat="1" applyFont="1" applyBorder="1" applyAlignment="1">
      <alignment horizontal="left" wrapText="1"/>
    </xf>
    <xf numFmtId="0" fontId="2" fillId="0" borderId="1" xfId="9" applyFont="1" applyBorder="1" applyAlignment="1">
      <alignment horizontal="center"/>
    </xf>
    <xf numFmtId="0" fontId="2" fillId="0" borderId="1" xfId="5" applyFont="1" applyBorder="1" applyAlignment="1">
      <alignment horizontal="center"/>
    </xf>
    <xf numFmtId="0" fontId="2" fillId="0" borderId="1" xfId="5" applyFont="1" applyBorder="1"/>
    <xf numFmtId="176" fontId="4" fillId="0" borderId="1" xfId="5" applyNumberFormat="1" applyFont="1" applyBorder="1"/>
    <xf numFmtId="0" fontId="4" fillId="0" borderId="1" xfId="5" applyFont="1" applyBorder="1"/>
    <xf numFmtId="0" fontId="4" fillId="0" borderId="1" xfId="5" applyFont="1" applyBorder="1" applyAlignment="1">
      <alignment horizontal="right"/>
    </xf>
    <xf numFmtId="177" fontId="4" fillId="0" borderId="1" xfId="5" applyNumberFormat="1" applyFont="1" applyBorder="1" applyAlignment="1">
      <alignment horizontal="right"/>
    </xf>
    <xf numFmtId="0" fontId="9" fillId="10" borderId="1" xfId="5" applyFont="1" applyFill="1" applyBorder="1" applyAlignment="1">
      <alignment horizontal="center"/>
    </xf>
    <xf numFmtId="0" fontId="7" fillId="10" borderId="1" xfId="5" applyFont="1" applyFill="1" applyBorder="1"/>
    <xf numFmtId="176" fontId="7" fillId="10" borderId="1" xfId="5" applyNumberFormat="1" applyFont="1" applyFill="1" applyBorder="1"/>
    <xf numFmtId="0" fontId="7" fillId="10" borderId="1" xfId="5" applyFont="1" applyFill="1" applyBorder="1" applyAlignment="1">
      <alignment horizontal="right"/>
    </xf>
    <xf numFmtId="177" fontId="7" fillId="10" borderId="1" xfId="5" applyNumberFormat="1" applyFont="1" applyFill="1" applyBorder="1" applyAlignment="1">
      <alignment horizontal="right"/>
    </xf>
    <xf numFmtId="0" fontId="9" fillId="10" borderId="1" xfId="5" applyFont="1" applyFill="1" applyBorder="1"/>
    <xf numFmtId="0" fontId="11" fillId="11" borderId="1" xfId="5" applyFont="1" applyFill="1" applyBorder="1" applyAlignment="1">
      <alignment horizontal="center"/>
    </xf>
    <xf numFmtId="166" fontId="10" fillId="11" borderId="1" xfId="5" applyNumberFormat="1" applyFont="1" applyFill="1" applyBorder="1" applyAlignment="1">
      <alignment horizontal="left"/>
    </xf>
    <xf numFmtId="176" fontId="10" fillId="11" borderId="1" xfId="5" applyNumberFormat="1" applyFont="1" applyFill="1" applyBorder="1" applyAlignment="1">
      <alignment horizontal="left"/>
    </xf>
    <xf numFmtId="0" fontId="10" fillId="11" borderId="1" xfId="5" applyFont="1" applyFill="1" applyBorder="1"/>
    <xf numFmtId="0" fontId="10" fillId="11" borderId="1" xfId="5" applyFont="1" applyFill="1" applyBorder="1" applyAlignment="1">
      <alignment horizontal="right"/>
    </xf>
    <xf numFmtId="177" fontId="10" fillId="11" borderId="1" xfId="5" applyNumberFormat="1" applyFont="1" applyFill="1" applyBorder="1" applyAlignment="1">
      <alignment horizontal="right"/>
    </xf>
    <xf numFmtId="0" fontId="11" fillId="11" borderId="1" xfId="5" applyFont="1" applyFill="1" applyBorder="1"/>
    <xf numFmtId="167" fontId="4" fillId="10" borderId="1" xfId="5" applyNumberFormat="1" applyFont="1" applyFill="1" applyBorder="1" applyAlignment="1">
      <alignment horizontal="center"/>
    </xf>
    <xf numFmtId="167" fontId="4" fillId="10" borderId="1" xfId="5" applyNumberFormat="1" applyFont="1" applyFill="1" applyBorder="1"/>
    <xf numFmtId="168" fontId="4" fillId="11" borderId="1" xfId="5" applyNumberFormat="1" applyFont="1" applyFill="1" applyBorder="1" applyAlignment="1">
      <alignment horizontal="center"/>
    </xf>
    <xf numFmtId="168" fontId="4" fillId="11" borderId="1" xfId="5" applyNumberFormat="1" applyFont="1" applyFill="1" applyBorder="1"/>
    <xf numFmtId="176" fontId="4" fillId="11" borderId="1" xfId="5" applyNumberFormat="1" applyFont="1" applyFill="1" applyBorder="1" applyAlignment="1">
      <alignment horizontal="center"/>
    </xf>
    <xf numFmtId="176" fontId="4" fillId="0" borderId="1" xfId="5" applyNumberFormat="1" applyFont="1" applyBorder="1" applyAlignment="1">
      <alignment horizontal="center"/>
    </xf>
    <xf numFmtId="178" fontId="4" fillId="0" borderId="1" xfId="5" applyNumberFormat="1" applyFont="1" applyBorder="1" applyAlignment="1">
      <alignment horizontal="center"/>
    </xf>
    <xf numFmtId="178" fontId="4" fillId="0" borderId="1" xfId="5" applyNumberFormat="1" applyFont="1" applyBorder="1" applyAlignment="1">
      <alignment horizontal="right"/>
    </xf>
    <xf numFmtId="178" fontId="2" fillId="0" borderId="1" xfId="5" applyNumberFormat="1" applyFont="1" applyBorder="1" applyAlignment="1">
      <alignment horizontal="center"/>
    </xf>
    <xf numFmtId="0" fontId="11" fillId="0" borderId="1" xfId="5" applyFont="1" applyBorder="1" applyAlignment="1">
      <alignment horizontal="center"/>
    </xf>
    <xf numFmtId="0" fontId="10" fillId="6" borderId="1" xfId="5" applyFont="1" applyFill="1" applyBorder="1"/>
    <xf numFmtId="176" fontId="10" fillId="6" borderId="1" xfId="5" applyNumberFormat="1" applyFont="1" applyFill="1" applyBorder="1"/>
    <xf numFmtId="0" fontId="49" fillId="6" borderId="1" xfId="5" applyFont="1" applyFill="1" applyBorder="1"/>
    <xf numFmtId="176" fontId="49" fillId="6" borderId="1" xfId="5" applyNumberFormat="1" applyFont="1" applyFill="1" applyBorder="1" applyAlignment="1">
      <alignment horizontal="right"/>
    </xf>
    <xf numFmtId="0" fontId="4" fillId="0" borderId="1" xfId="5" applyFont="1" applyBorder="1" applyAlignment="1">
      <alignment horizontal="center"/>
    </xf>
    <xf numFmtId="176" fontId="4" fillId="5" borderId="1" xfId="5" applyNumberFormat="1" applyFont="1" applyFill="1" applyBorder="1" applyAlignment="1">
      <alignment horizontal="center"/>
    </xf>
    <xf numFmtId="176" fontId="4" fillId="9" borderId="1" xfId="5" applyNumberFormat="1" applyFont="1" applyFill="1" applyBorder="1" applyAlignment="1">
      <alignment horizontal="center"/>
    </xf>
    <xf numFmtId="176" fontId="4" fillId="19" borderId="1" xfId="5" applyNumberFormat="1" applyFont="1" applyFill="1" applyBorder="1" applyAlignment="1">
      <alignment horizontal="center"/>
    </xf>
    <xf numFmtId="176" fontId="4" fillId="10" borderId="1" xfId="5" applyNumberFormat="1" applyFont="1" applyFill="1" applyBorder="1" applyAlignment="1">
      <alignment horizontal="center"/>
    </xf>
    <xf numFmtId="176" fontId="13" fillId="0" borderId="1" xfId="5" applyNumberFormat="1" applyFont="1" applyBorder="1" applyAlignment="1">
      <alignment horizontal="center"/>
    </xf>
    <xf numFmtId="0" fontId="4" fillId="25" borderId="1" xfId="5" applyFont="1" applyFill="1" applyBorder="1"/>
    <xf numFmtId="176" fontId="4" fillId="25" borderId="1" xfId="5" applyNumberFormat="1" applyFont="1" applyFill="1" applyBorder="1" applyAlignment="1">
      <alignment horizontal="center"/>
    </xf>
    <xf numFmtId="176" fontId="10" fillId="6" borderId="1" xfId="5" applyNumberFormat="1" applyFont="1" applyFill="1" applyBorder="1" applyAlignment="1">
      <alignment horizontal="center"/>
    </xf>
    <xf numFmtId="0" fontId="11" fillId="0" borderId="1" xfId="5" applyFont="1" applyBorder="1"/>
    <xf numFmtId="0" fontId="13" fillId="0" borderId="1" xfId="5" applyFont="1" applyBorder="1" applyAlignment="1">
      <alignment horizontal="center"/>
    </xf>
    <xf numFmtId="176" fontId="4" fillId="6" borderId="1" xfId="5" applyNumberFormat="1" applyFont="1" applyFill="1" applyBorder="1" applyAlignment="1">
      <alignment horizontal="center"/>
    </xf>
    <xf numFmtId="176" fontId="13" fillId="6" borderId="1" xfId="5" applyNumberFormat="1" applyFont="1" applyFill="1" applyBorder="1" applyAlignment="1">
      <alignment horizontal="center"/>
    </xf>
    <xf numFmtId="176" fontId="13" fillId="0" borderId="1" xfId="5" applyNumberFormat="1" applyFont="1" applyBorder="1"/>
    <xf numFmtId="176" fontId="13" fillId="0" borderId="1" xfId="5" applyNumberFormat="1" applyFont="1" applyBorder="1" applyAlignment="1">
      <alignment horizontal="right"/>
    </xf>
    <xf numFmtId="176" fontId="2" fillId="0" borderId="1" xfId="5" applyNumberFormat="1" applyFont="1" applyBorder="1"/>
    <xf numFmtId="0" fontId="10" fillId="25" borderId="1" xfId="5" applyFont="1" applyFill="1" applyBorder="1"/>
    <xf numFmtId="176" fontId="10" fillId="25" borderId="1" xfId="5" applyNumberFormat="1" applyFont="1" applyFill="1" applyBorder="1"/>
    <xf numFmtId="0" fontId="10" fillId="25" borderId="1" xfId="5" applyFont="1" applyFill="1" applyBorder="1" applyAlignment="1">
      <alignment horizontal="right"/>
    </xf>
    <xf numFmtId="0" fontId="10" fillId="25" borderId="1" xfId="5" applyFont="1" applyFill="1" applyBorder="1" applyAlignment="1">
      <alignment horizontal="center"/>
    </xf>
    <xf numFmtId="176" fontId="4" fillId="25" borderId="1" xfId="5" applyNumberFormat="1" applyFont="1" applyFill="1" applyBorder="1"/>
    <xf numFmtId="0" fontId="4" fillId="5" borderId="1" xfId="5" applyFont="1" applyFill="1" applyBorder="1" applyAlignment="1">
      <alignment horizontal="right"/>
    </xf>
    <xf numFmtId="0" fontId="5" fillId="0" borderId="1" xfId="5" applyFont="1" applyBorder="1"/>
    <xf numFmtId="0" fontId="13" fillId="0" borderId="1" xfId="5" applyFont="1" applyBorder="1" applyAlignment="1">
      <alignment horizontal="right"/>
    </xf>
    <xf numFmtId="0" fontId="50" fillId="0" borderId="1" xfId="5" applyFont="1" applyBorder="1" applyAlignment="1">
      <alignment horizontal="center"/>
    </xf>
    <xf numFmtId="0" fontId="50" fillId="0" borderId="1" xfId="5" applyFont="1" applyBorder="1" applyAlignment="1">
      <alignment horizontal="right"/>
    </xf>
    <xf numFmtId="177" fontId="13" fillId="0" borderId="1" xfId="5" applyNumberFormat="1" applyFont="1" applyBorder="1" applyAlignment="1">
      <alignment horizontal="right"/>
    </xf>
    <xf numFmtId="49" fontId="41" fillId="0" borderId="1" xfId="5" applyNumberFormat="1" applyFont="1" applyBorder="1"/>
    <xf numFmtId="49" fontId="41" fillId="0" borderId="1" xfId="5" applyNumberFormat="1" applyFont="1" applyBorder="1" applyAlignment="1">
      <alignment horizontal="center"/>
    </xf>
    <xf numFmtId="2" fontId="5" fillId="0" borderId="1" xfId="5" applyNumberFormat="1" applyFont="1" applyBorder="1" applyAlignment="1">
      <alignment horizontal="center"/>
    </xf>
    <xf numFmtId="0" fontId="14" fillId="0" borderId="1" xfId="5" applyFont="1" applyBorder="1"/>
    <xf numFmtId="0" fontId="14" fillId="0" borderId="1" xfId="5" applyFont="1" applyBorder="1" applyAlignment="1">
      <alignment horizontal="left"/>
    </xf>
    <xf numFmtId="0" fontId="6" fillId="0" borderId="1" xfId="5" applyFont="1" applyBorder="1" applyAlignment="1">
      <alignment horizontal="right"/>
    </xf>
    <xf numFmtId="2" fontId="51" fillId="0" borderId="1" xfId="5" applyNumberFormat="1" applyFont="1" applyBorder="1" applyAlignment="1">
      <alignment horizontal="right"/>
    </xf>
    <xf numFmtId="0" fontId="41" fillId="0" borderId="1" xfId="5" applyFont="1" applyBorder="1"/>
    <xf numFmtId="179" fontId="2" fillId="0" borderId="1" xfId="5" applyNumberFormat="1" applyFont="1" applyBorder="1" applyAlignment="1">
      <alignment horizontal="center"/>
    </xf>
    <xf numFmtId="2" fontId="52" fillId="0" borderId="1" xfId="5" applyNumberFormat="1" applyFont="1" applyBorder="1" applyAlignment="1">
      <alignment horizontal="right"/>
    </xf>
    <xf numFmtId="179" fontId="42" fillId="0" borderId="1" xfId="5" applyNumberFormat="1" applyFont="1" applyBorder="1" applyAlignment="1">
      <alignment horizontal="right"/>
    </xf>
    <xf numFmtId="0" fontId="2" fillId="0" borderId="1" xfId="5" applyFont="1" applyBorder="1" applyAlignment="1">
      <alignment horizontal="left"/>
    </xf>
    <xf numFmtId="0" fontId="53" fillId="0" borderId="1" xfId="5" applyFont="1" applyBorder="1" applyAlignment="1">
      <alignment horizontal="center"/>
    </xf>
    <xf numFmtId="2" fontId="39" fillId="0" borderId="1" xfId="5" applyNumberFormat="1" applyFont="1" applyBorder="1" applyAlignment="1">
      <alignment horizontal="center"/>
    </xf>
    <xf numFmtId="177" fontId="12" fillId="0" borderId="1" xfId="5" applyNumberFormat="1" applyFont="1" applyBorder="1" applyAlignment="1">
      <alignment horizontal="center"/>
    </xf>
    <xf numFmtId="2" fontId="54" fillId="0" borderId="1" xfId="5" applyNumberFormat="1" applyFont="1" applyBorder="1" applyAlignment="1">
      <alignment horizontal="right"/>
    </xf>
    <xf numFmtId="2" fontId="39" fillId="0" borderId="1" xfId="5" applyNumberFormat="1" applyFont="1" applyBorder="1" applyAlignment="1">
      <alignment horizontal="right"/>
    </xf>
    <xf numFmtId="179" fontId="2" fillId="0" borderId="40" xfId="5" applyNumberFormat="1" applyFont="1" applyBorder="1" applyAlignment="1">
      <alignment horizontal="center"/>
    </xf>
    <xf numFmtId="0" fontId="2" fillId="0" borderId="41" xfId="5" applyFont="1" applyBorder="1" applyAlignment="1">
      <alignment horizontal="left"/>
    </xf>
    <xf numFmtId="0" fontId="2" fillId="0" borderId="18" xfId="5" applyFont="1" applyBorder="1"/>
    <xf numFmtId="0" fontId="13" fillId="0" borderId="1" xfId="5" applyFont="1" applyBorder="1"/>
    <xf numFmtId="164" fontId="2" fillId="11" borderId="23" xfId="9" applyNumberFormat="1" applyFont="1" applyFill="1" applyBorder="1" applyAlignment="1">
      <alignment horizontal="left"/>
    </xf>
    <xf numFmtId="0" fontId="26" fillId="21" borderId="29" xfId="9" applyFont="1" applyFill="1" applyBorder="1" applyAlignment="1">
      <alignment horizontal="center"/>
    </xf>
    <xf numFmtId="0" fontId="26" fillId="9" borderId="29" xfId="9" applyFont="1" applyFill="1" applyBorder="1" applyAlignment="1">
      <alignment horizontal="center"/>
    </xf>
    <xf numFmtId="164" fontId="2" fillId="11" borderId="1" xfId="9" applyNumberFormat="1" applyFont="1" applyFill="1" applyBorder="1" applyAlignment="1">
      <alignment horizontal="left" wrapText="1"/>
    </xf>
    <xf numFmtId="164" fontId="2" fillId="11" borderId="1" xfId="9" applyNumberFormat="1" applyFont="1" applyFill="1" applyBorder="1" applyAlignment="1">
      <alignment horizontal="right"/>
    </xf>
    <xf numFmtId="165" fontId="2" fillId="11" borderId="29" xfId="9" applyNumberFormat="1" applyFont="1" applyFill="1" applyBorder="1" applyAlignment="1">
      <alignment horizontal="right"/>
    </xf>
    <xf numFmtId="164" fontId="4" fillId="23" borderId="1" xfId="9" applyNumberFormat="1" applyFont="1" applyFill="1" applyBorder="1" applyAlignment="1">
      <alignment horizontal="right"/>
    </xf>
    <xf numFmtId="165" fontId="2" fillId="23" borderId="29" xfId="9" applyNumberFormat="1" applyFont="1" applyFill="1" applyBorder="1" applyAlignment="1">
      <alignment horizontal="right"/>
    </xf>
    <xf numFmtId="164" fontId="4" fillId="11" borderId="1" xfId="9" applyNumberFormat="1" applyFont="1" applyFill="1" applyBorder="1" applyAlignment="1">
      <alignment horizontal="right"/>
    </xf>
    <xf numFmtId="164" fontId="4" fillId="13" borderId="1" xfId="9" applyNumberFormat="1" applyFont="1" applyFill="1" applyBorder="1" applyAlignment="1">
      <alignment horizontal="right"/>
    </xf>
    <xf numFmtId="165" fontId="2" fillId="13" borderId="29" xfId="9" applyNumberFormat="1" applyFont="1" applyFill="1" applyBorder="1" applyAlignment="1">
      <alignment horizontal="right"/>
    </xf>
    <xf numFmtId="0" fontId="2" fillId="11" borderId="29" xfId="9" applyFont="1" applyFill="1" applyBorder="1" applyAlignment="1">
      <alignment wrapText="1"/>
    </xf>
    <xf numFmtId="164" fontId="4" fillId="11" borderId="1" xfId="9" applyNumberFormat="1" applyFont="1" applyFill="1" applyBorder="1" applyAlignment="1">
      <alignment wrapText="1"/>
    </xf>
    <xf numFmtId="0" fontId="4" fillId="11" borderId="29" xfId="9" applyFont="1" applyFill="1" applyBorder="1" applyAlignment="1">
      <alignment horizontal="left" wrapText="1"/>
    </xf>
    <xf numFmtId="0" fontId="2" fillId="11" borderId="29" xfId="9" applyFont="1" applyFill="1" applyBorder="1" applyAlignment="1">
      <alignment horizontal="left" wrapText="1"/>
    </xf>
    <xf numFmtId="164" fontId="2" fillId="11" borderId="1" xfId="9" applyNumberFormat="1" applyFont="1" applyFill="1" applyBorder="1"/>
    <xf numFmtId="164" fontId="2" fillId="11" borderId="33" xfId="9" applyNumberFormat="1" applyFont="1" applyFill="1" applyBorder="1"/>
    <xf numFmtId="164" fontId="2" fillId="0" borderId="46" xfId="9" applyNumberFormat="1" applyFont="1" applyBorder="1"/>
    <xf numFmtId="164" fontId="2" fillId="0" borderId="47" xfId="9" applyNumberFormat="1" applyFont="1" applyBorder="1"/>
    <xf numFmtId="4" fontId="2" fillId="0" borderId="16" xfId="9" applyNumberFormat="1" applyFont="1" applyBorder="1" applyAlignment="1">
      <alignment horizontal="left"/>
    </xf>
    <xf numFmtId="164" fontId="2" fillId="0" borderId="16" xfId="9" applyNumberFormat="1" applyFont="1" applyBorder="1" applyAlignment="1">
      <alignment horizontal="right"/>
    </xf>
    <xf numFmtId="4" fontId="2" fillId="0" borderId="16" xfId="9" applyNumberFormat="1" applyFont="1" applyBorder="1" applyAlignment="1">
      <alignment horizontal="left" wrapText="1"/>
    </xf>
    <xf numFmtId="0" fontId="6" fillId="0" borderId="16" xfId="9" applyFont="1" applyBorder="1"/>
    <xf numFmtId="4" fontId="2" fillId="0" borderId="16" xfId="9" applyNumberFormat="1" applyFont="1" applyBorder="1"/>
    <xf numFmtId="4" fontId="2" fillId="0" borderId="16" xfId="9" applyNumberFormat="1" applyFont="1" applyBorder="1" applyAlignment="1">
      <alignment horizontal="center"/>
    </xf>
    <xf numFmtId="164" fontId="2" fillId="0" borderId="16" xfId="9" applyNumberFormat="1" applyFont="1" applyBorder="1"/>
    <xf numFmtId="164" fontId="2" fillId="0" borderId="45" xfId="9" applyNumberFormat="1" applyFont="1" applyBorder="1"/>
    <xf numFmtId="164" fontId="2" fillId="0" borderId="41" xfId="9" applyNumberFormat="1" applyFont="1" applyBorder="1"/>
    <xf numFmtId="164" fontId="4" fillId="15" borderId="1" xfId="9" applyNumberFormat="1" applyFont="1" applyFill="1" applyBorder="1" applyAlignment="1">
      <alignment wrapText="1"/>
    </xf>
    <xf numFmtId="0" fontId="2" fillId="15" borderId="29" xfId="9" applyFont="1" applyFill="1" applyBorder="1" applyAlignment="1">
      <alignment horizontal="left"/>
    </xf>
    <xf numFmtId="164" fontId="4" fillId="15" borderId="1" xfId="9" applyNumberFormat="1" applyFont="1" applyFill="1" applyBorder="1"/>
    <xf numFmtId="0" fontId="4" fillId="15" borderId="29" xfId="9" applyFont="1" applyFill="1" applyBorder="1" applyAlignment="1">
      <alignment horizontal="left"/>
    </xf>
    <xf numFmtId="164" fontId="4" fillId="15" borderId="1" xfId="9" applyNumberFormat="1" applyFont="1" applyFill="1" applyBorder="1" applyAlignment="1">
      <alignment horizontal="right"/>
    </xf>
    <xf numFmtId="4" fontId="4" fillId="15" borderId="29" xfId="9" applyNumberFormat="1" applyFont="1" applyFill="1" applyBorder="1" applyAlignment="1">
      <alignment horizontal="left" wrapText="1"/>
    </xf>
    <xf numFmtId="164" fontId="2" fillId="0" borderId="40" xfId="9" applyNumberFormat="1" applyFont="1" applyBorder="1"/>
    <xf numFmtId="164" fontId="2" fillId="0" borderId="40" xfId="9" applyNumberFormat="1" applyFont="1" applyBorder="1" applyAlignment="1">
      <alignment horizontal="left"/>
    </xf>
    <xf numFmtId="164" fontId="2" fillId="0" borderId="40" xfId="9" applyNumberFormat="1" applyFont="1" applyBorder="1" applyAlignment="1">
      <alignment horizontal="right"/>
    </xf>
  </cellXfs>
  <cellStyles count="10">
    <cellStyle name="Comma 2" xfId="8" xr:uid="{9A8B2F81-E412-4D0C-9684-F66CFA8490DA}"/>
    <cellStyle name="Currency 2" xfId="6" xr:uid="{707F0C99-3B3D-4679-A79C-67AE504E4B3E}"/>
    <cellStyle name="Normal" xfId="0" builtinId="0"/>
    <cellStyle name="Normal 2" xfId="3" xr:uid="{4ABE5998-2730-4B4E-A0FC-49F5C0D18D30}"/>
    <cellStyle name="Normal 2 2" xfId="4" xr:uid="{A3300B42-A899-4533-A67C-0D166F2EF8E4}"/>
    <cellStyle name="Normal 2 3 2" xfId="2" xr:uid="{0A0D8A77-47C6-4E39-A086-549411392D90}"/>
    <cellStyle name="Normal 3" xfId="5" xr:uid="{40780727-8387-43D1-BE8B-9327490A5B6D}"/>
    <cellStyle name="Normal 64" xfId="1" xr:uid="{50D573C9-E0F2-44B8-A030-061FA3E47F1A}"/>
    <cellStyle name="Normal 64 2" xfId="9" xr:uid="{7872C68C-84EF-4658-8EF1-67B602C9DB57}"/>
    <cellStyle name="Percent 2" xfId="7" xr:uid="{F17808E2-3583-4496-9230-53E14888A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97528</xdr:colOff>
      <xdr:row>3</xdr:row>
      <xdr:rowOff>26163</xdr:rowOff>
    </xdr:from>
    <xdr:ext cx="333069" cy="265111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DA3BFDFB-B7BD-4876-9913-338C2F70BC7E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28" y="398957"/>
          <a:ext cx="333069" cy="26511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183346</xdr:colOff>
      <xdr:row>3</xdr:row>
      <xdr:rowOff>12831</xdr:rowOff>
    </xdr:from>
    <xdr:ext cx="308859" cy="281082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D83E1826-83A1-4B6F-B7C7-7174EB8D67C1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46" y="385625"/>
          <a:ext cx="308859" cy="2810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99911</xdr:colOff>
      <xdr:row>0</xdr:row>
      <xdr:rowOff>108087</xdr:rowOff>
    </xdr:from>
    <xdr:ext cx="412067" cy="341228"/>
    <xdr:pic>
      <xdr:nvPicPr>
        <xdr:cNvPr id="2" name="Picture 1">
          <a:extLst>
            <a:ext uri="{FF2B5EF4-FFF2-40B4-BE49-F238E27FC236}">
              <a16:creationId xmlns:a16="http://schemas.microsoft.com/office/drawing/2014/main" id="{F45493E8-F4B3-401A-9F03-E1A60E398045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76" y="108087"/>
          <a:ext cx="412067" cy="3412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1225062</xdr:colOff>
      <xdr:row>1</xdr:row>
      <xdr:rowOff>29308</xdr:rowOff>
    </xdr:from>
    <xdr:to>
      <xdr:col>4</xdr:col>
      <xdr:colOff>1710398</xdr:colOff>
      <xdr:row>4</xdr:row>
      <xdr:rowOff>28247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02EDB5-0F2C-4C87-B645-F89E5B774522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650" y="148883"/>
          <a:ext cx="485336" cy="3998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1344637</xdr:colOff>
      <xdr:row>2</xdr:row>
      <xdr:rowOff>53926</xdr:rowOff>
    </xdr:from>
    <xdr:to>
      <xdr:col>4</xdr:col>
      <xdr:colOff>1752600</xdr:colOff>
      <xdr:row>4</xdr:row>
      <xdr:rowOff>128955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B5131B-EB9F-4FE4-882D-F7B60DE6A68F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3868" y="293077"/>
          <a:ext cx="407963" cy="3563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1553307</xdr:colOff>
      <xdr:row>1</xdr:row>
      <xdr:rowOff>62133</xdr:rowOff>
    </xdr:from>
    <xdr:to>
      <xdr:col>3</xdr:col>
      <xdr:colOff>2039815</xdr:colOff>
      <xdr:row>3</xdr:row>
      <xdr:rowOff>154745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C590E7-0D6F-4FD0-B961-A6A7DAEE58A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2624" y="181708"/>
          <a:ext cx="486508" cy="3739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1171728</xdr:colOff>
      <xdr:row>0</xdr:row>
      <xdr:rowOff>38597</xdr:rowOff>
    </xdr:from>
    <xdr:to>
      <xdr:col>5</xdr:col>
      <xdr:colOff>20096</xdr:colOff>
      <xdr:row>2</xdr:row>
      <xdr:rowOff>70339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131A1F-DDA1-4D50-9C1F-BD881D792FB9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888" y="38597"/>
          <a:ext cx="346577" cy="277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95228</xdr:colOff>
      <xdr:row>3</xdr:row>
      <xdr:rowOff>38959</xdr:rowOff>
    </xdr:from>
    <xdr:ext cx="294340" cy="267972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5183F6F5-8126-4BB5-9F94-7127E86D60CB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28" y="377863"/>
          <a:ext cx="294340" cy="26797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138757</xdr:colOff>
      <xdr:row>4</xdr:row>
      <xdr:rowOff>88882</xdr:rowOff>
    </xdr:from>
    <xdr:ext cx="438018" cy="333149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F701FDE8-4CFE-4145-A919-7014780C28E4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57" y="637522"/>
          <a:ext cx="438018" cy="3331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157090</xdr:colOff>
      <xdr:row>3</xdr:row>
      <xdr:rowOff>66382</xdr:rowOff>
    </xdr:from>
    <xdr:ext cx="359176" cy="305600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AC23CDF8-CF13-4052-9624-A549A489093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53" y="439176"/>
          <a:ext cx="359176" cy="305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C_Financials_2021.10_JoyceFu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SYC%20-%202013.11.18\RS%20-%20Budgets\2013%20-%20Budget\Budget%202013%20Proposed%20BM%20-%202013.01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19bb150c8d329\Documents\2%20-%20QUEEN%20CITY\1_QC%20Treasurer\1%20-%20QC%20Budgets%20Monthly%20Financials\2019.11%20Reporting\PSYC%20-%202013.11.18\RS%20-%20Budgets\2013%20-%20Budget\Budget%202013%20Proposed%20BM%20-%202013.01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7%20-%20Calendars/Calendars%20Excel/Master%20Yearly%20One%20Page%202017_2025/OnePageYrCalendars_2017_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2%20-%20QUEEN%20CITY/1_QC%20Spreadsheets/1_QC%20Spreadsheets%20OAc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2%20-%20PSYC/A%20-%20Secretary%202017-2018/Calendars/Calendar%20Mo2Mo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_000/Documents/2%20-%20PSYC%20Documents/z%20-%20Other%20Topics/Cruises/Cruise%20&amp;%20Social%20Planning%20for%202017/CruisesSocialsHistorySchedul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3%20-%20Special%20Reporting/QC%20Taxes%20%5e0%20Licenses/QC%20A%20-%20Lewis%20Titland%20General/Lewis_FY19-20_TaxReport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4%20-%20Special%20Reporting/QC%20Invoicing/RollQuartersBillings_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 To Do &amp; Notes"/>
      <sheetName val="Job Duties OA"/>
      <sheetName val="Job Duties By Time"/>
      <sheetName val="Job Duties Reporting"/>
      <sheetName val="Accts &amp; Codes"/>
      <sheetName val="BLANK BLANK 1"/>
      <sheetName val="Financials Snapshot 21-22"/>
      <sheetName val="Fiscal Highlights 21-22"/>
      <sheetName val="Income Statement 21-22"/>
      <sheetName val="Bainbridge Is 21-22"/>
      <sheetName val="Committees 21-22"/>
      <sheetName val="Balance Sheet 21-22"/>
      <sheetName val="Banking &amp; InvestM 21-22"/>
      <sheetName val="Capital Projects 21-22"/>
      <sheetName val="Capital Assets &amp; Funds 21-22"/>
      <sheetName val="Capital Assets &amp; Funds 21-22 %$"/>
      <sheetName val="Membership 21-22"/>
      <sheetName val="BLANK BLANK 2"/>
      <sheetName val="Bank Accts Bal's As Needed"/>
      <sheetName val="Comparison Reports 1 21-22"/>
      <sheetName val="Comparison Rpts 2 16-22"/>
      <sheetName val="Consolidated 21-22"/>
      <sheetName val="SubAccts 21-22"/>
      <sheetName val="10% Cals FY21-22"/>
      <sheetName val="10% Cals FY20-21"/>
      <sheetName val="Calendar 2022"/>
      <sheetName val="Capital Assets Resolution"/>
      <sheetName val="CommD Fund Report"/>
      <sheetName val="CommD Misc Report"/>
      <sheetName val="ENet Topics"/>
      <sheetName val="Electrical Net"/>
      <sheetName val="Funds Xfers Jun 2019-Current"/>
      <sheetName val="Funds Xfers CapA Details"/>
      <sheetName val="Funds Xfers Audit"/>
      <sheetName val="Hist Banking Fund Xfers"/>
      <sheetName val="Hist M2M MemberS 18-22"/>
      <sheetName val="JVs FY21-22"/>
      <sheetName val="JVs FY20-21"/>
      <sheetName val="JVs T-Bills"/>
      <sheetName val="JVs FY19-20"/>
      <sheetName val="M&amp;L 21-22"/>
      <sheetName val="P&amp;F Fiscal Mtg 2021.11.15"/>
      <sheetName val="P&amp;F Fiscal Mtg 2021.11.08"/>
      <sheetName val="PrePaid Exp 21-22"/>
      <sheetName val="PrePaid Exp FY20-21 YE"/>
      <sheetName val="Quarters Rolls"/>
      <sheetName val="Spirits Account New"/>
      <sheetName val="Spirits Account"/>
      <sheetName val="Stores Account"/>
      <sheetName val="Taxes History Paid"/>
      <sheetName val="Taxes PFML"/>
      <sheetName val="Taxes PR Sum 21-22"/>
      <sheetName val="Taxes PR Sum 20-21"/>
      <sheetName val="Website Updates"/>
      <sheetName val="Expense Report Form"/>
      <sheetName val="Budget FY21-22 Final"/>
      <sheetName val="Budget FY20-21 Final"/>
      <sheetName val="x-OA Treasurer"/>
      <sheetName val="x-Treas OA ToDo"/>
      <sheetName val="x-Treas Assignments"/>
      <sheetName val="x-Capital Assets &amp; Funds Old"/>
    </sheetNames>
    <sheetDataSet>
      <sheetData sheetId="0">
        <row r="3">
          <cell r="D3">
            <v>44470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4">
          <cell r="O64">
            <v>141045.68</v>
          </cell>
        </row>
        <row r="65">
          <cell r="O65">
            <v>3000</v>
          </cell>
        </row>
        <row r="68">
          <cell r="O68">
            <v>0</v>
          </cell>
        </row>
      </sheetData>
      <sheetData sheetId="12">
        <row r="9">
          <cell r="D9">
            <v>49989.89</v>
          </cell>
        </row>
        <row r="15">
          <cell r="D15">
            <v>245883.28</v>
          </cell>
        </row>
        <row r="20">
          <cell r="D20">
            <v>35234.97</v>
          </cell>
        </row>
        <row r="25">
          <cell r="D25">
            <v>242397.69</v>
          </cell>
        </row>
        <row r="30">
          <cell r="D30">
            <v>246547.05</v>
          </cell>
        </row>
        <row r="40">
          <cell r="D40">
            <v>49989.89</v>
          </cell>
        </row>
        <row r="41">
          <cell r="D41">
            <v>770062.99</v>
          </cell>
        </row>
        <row r="44">
          <cell r="D44">
            <v>0</v>
          </cell>
        </row>
        <row r="72">
          <cell r="D72">
            <v>141045.68</v>
          </cell>
        </row>
        <row r="73">
          <cell r="D73">
            <v>3000</v>
          </cell>
        </row>
        <row r="76">
          <cell r="D76">
            <v>0</v>
          </cell>
        </row>
        <row r="77">
          <cell r="D77">
            <v>144045.68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7">
          <cell r="C17">
            <v>820052.88000000012</v>
          </cell>
        </row>
        <row r="23">
          <cell r="C23">
            <v>144045.68</v>
          </cell>
        </row>
        <row r="24">
          <cell r="J24">
            <v>666939.18000000005</v>
          </cell>
        </row>
        <row r="25">
          <cell r="J25">
            <v>30639.399999999998</v>
          </cell>
        </row>
        <row r="26">
          <cell r="J26">
            <v>75688.33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  <sheetName val="2020"/>
      <sheetName val="2021"/>
      <sheetName val="2022"/>
      <sheetName val="2023"/>
      <sheetName val="2024"/>
      <sheetName val="2025"/>
    </sheetNames>
    <sheetDataSet>
      <sheetData sheetId="0"/>
      <sheetData sheetId="1">
        <row r="1">
          <cell r="B1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To Do"/>
      <sheetName val="Treas Overall"/>
      <sheetName val="Officers Cmtes Appts"/>
      <sheetName val="Officers Cmtes Sort Alpha"/>
      <sheetName val="Officers Cmtes Sort Committee"/>
      <sheetName val="Forms Expense Report"/>
      <sheetName val="Overall Procedures"/>
      <sheetName val="Contacts"/>
      <sheetName val="Officers Cmtes Sort Alpha Name"/>
    </sheetNames>
    <definedNames>
      <definedName name="DaysAndWeeks" refersTo="#REF!" sheetId="2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Calendar Full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Holidays"/>
      <sheetName val="Settings"/>
      <sheetName val="Calendar Mo2Mo 2018"/>
    </sheetNames>
    <sheetDataSet>
      <sheetData sheetId="0">
        <row r="3">
          <cell r="X3">
            <v>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4">
          <cell r="I4" t="str">
            <v>SUNDAY</v>
          </cell>
          <cell r="R4">
            <v>2018</v>
          </cell>
        </row>
        <row r="5">
          <cell r="I5" t="b">
            <v>1</v>
          </cell>
        </row>
        <row r="6">
          <cell r="I6" t="b">
            <v>1</v>
          </cell>
        </row>
        <row r="7">
          <cell r="I7" t="b">
            <v>1</v>
          </cell>
        </row>
      </sheetData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ises &amp; Socials"/>
      <sheetName val="Cruises &amp; Socials Sort 1"/>
      <sheetName val="CruisesSocialsHistoryScheduling"/>
    </sheetNames>
    <definedNames>
      <definedName name="DaysAndWeeks" refersTo="#REF!"/>
    </definedNames>
    <sheetDataSet>
      <sheetData sheetId="0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es &amp; Pd Family"/>
      <sheetName val="Lewis_FY19-20_TaxReporting"/>
    </sheetNames>
    <definedNames>
      <definedName name="DaysAndWeeks" refersTo="#REF!"/>
    </defined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 Rolls (2)"/>
      <sheetName val="RollQuartersBillings_20-21"/>
    </sheetNames>
    <definedNames>
      <definedName name="CalYear" refersTo="#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5224-4217-490E-AA0E-20480A708E56}">
  <sheetPr>
    <tabColor rgb="FF6600FF"/>
  </sheetPr>
  <dimension ref="A2:M93"/>
  <sheetViews>
    <sheetView tabSelected="1" zoomScale="120" zoomScaleNormal="120" zoomScaleSheetLayoutView="110" workbookViewId="0">
      <selection activeCell="E23" sqref="E22:E23"/>
    </sheetView>
  </sheetViews>
  <sheetFormatPr defaultColWidth="9.09765625" defaultRowHeight="7.75" x14ac:dyDescent="0.15"/>
  <cols>
    <col min="1" max="1" width="2.5" style="1" customWidth="1"/>
    <col min="2" max="2" width="40.5" style="2" customWidth="1"/>
    <col min="3" max="3" width="2" style="3" customWidth="1"/>
    <col min="4" max="4" width="9.296875" style="4" customWidth="1"/>
    <col min="5" max="5" width="9.69921875" style="4" customWidth="1"/>
    <col min="6" max="6" width="8.796875" style="5" customWidth="1"/>
    <col min="7" max="7" width="6.5" style="6" customWidth="1"/>
    <col min="8" max="8" width="2" style="3" customWidth="1"/>
    <col min="9" max="9" width="9.59765625" style="5" customWidth="1"/>
    <col min="10" max="10" width="8.8984375" style="5" customWidth="1"/>
    <col min="11" max="11" width="9.69921875" style="7" customWidth="1"/>
    <col min="12" max="12" width="14.5" style="3" customWidth="1"/>
    <col min="13" max="13" width="5.5" style="8" customWidth="1"/>
    <col min="14" max="16384" width="9.09765625" style="9"/>
  </cols>
  <sheetData>
    <row r="2" spans="1:13" s="16" customFormat="1" ht="11.65" x14ac:dyDescent="0.25">
      <c r="A2" s="10"/>
      <c r="B2" s="11" t="s">
        <v>0</v>
      </c>
      <c r="C2" s="10"/>
      <c r="D2" s="12"/>
      <c r="E2" s="13"/>
      <c r="F2" s="13"/>
      <c r="G2" s="14"/>
      <c r="H2" s="10"/>
      <c r="I2" s="13"/>
      <c r="J2" s="13"/>
      <c r="K2" s="13"/>
      <c r="L2" s="10"/>
      <c r="M2" s="15"/>
    </row>
    <row r="3" spans="1:13" s="24" customFormat="1" ht="10" x14ac:dyDescent="0.2">
      <c r="A3" s="17"/>
      <c r="B3" s="18" t="s">
        <v>1</v>
      </c>
      <c r="C3" s="17"/>
      <c r="D3" s="19"/>
      <c r="E3" s="20">
        <f>'[1]OA To Do &amp; Notes'!D3</f>
        <v>44470</v>
      </c>
      <c r="F3" s="20"/>
      <c r="G3" s="21"/>
      <c r="H3" s="17"/>
      <c r="I3" s="19"/>
      <c r="J3" s="19"/>
      <c r="K3" s="22"/>
      <c r="L3" s="17"/>
      <c r="M3" s="23"/>
    </row>
    <row r="4" spans="1:13" s="30" customFormat="1" x14ac:dyDescent="0.15">
      <c r="A4" s="25"/>
      <c r="B4" s="26"/>
      <c r="C4" s="25"/>
      <c r="D4" s="27"/>
      <c r="E4" s="28"/>
      <c r="F4" s="28"/>
      <c r="G4" s="29"/>
      <c r="H4" s="25"/>
      <c r="I4" s="28"/>
      <c r="J4" s="28"/>
      <c r="K4" s="28"/>
      <c r="L4" s="25"/>
      <c r="M4" s="8"/>
    </row>
    <row r="5" spans="1:13" s="30" customFormat="1" x14ac:dyDescent="0.15">
      <c r="A5" s="25"/>
      <c r="B5" s="26"/>
      <c r="C5" s="25"/>
      <c r="D5" s="28"/>
      <c r="E5" s="28"/>
      <c r="F5" s="28"/>
      <c r="G5" s="29"/>
      <c r="H5" s="25"/>
      <c r="I5" s="31" t="s">
        <v>2</v>
      </c>
      <c r="J5" s="31"/>
      <c r="K5" s="31"/>
      <c r="L5" s="25"/>
      <c r="M5" s="8"/>
    </row>
    <row r="6" spans="1:13" s="30" customFormat="1" x14ac:dyDescent="0.15">
      <c r="A6" s="25"/>
      <c r="B6" s="26"/>
      <c r="C6" s="25"/>
      <c r="D6" s="28"/>
      <c r="E6" s="28"/>
      <c r="F6" s="28"/>
      <c r="G6" s="29"/>
      <c r="H6" s="25"/>
      <c r="I6" s="32"/>
      <c r="J6" s="32" t="s">
        <v>3</v>
      </c>
      <c r="K6" s="32"/>
      <c r="L6" s="25"/>
      <c r="M6" s="8"/>
    </row>
    <row r="7" spans="1:13" s="33" customFormat="1" ht="15.55" x14ac:dyDescent="0.15">
      <c r="B7" s="34" t="s">
        <v>4</v>
      </c>
      <c r="C7" s="35"/>
      <c r="D7" s="36" t="s">
        <v>5</v>
      </c>
      <c r="E7" s="36" t="s">
        <v>6</v>
      </c>
      <c r="F7" s="36" t="s">
        <v>7</v>
      </c>
      <c r="G7" s="37" t="s">
        <v>8</v>
      </c>
      <c r="H7" s="35"/>
      <c r="I7" s="36" t="s">
        <v>9</v>
      </c>
      <c r="J7" s="36" t="s">
        <v>10</v>
      </c>
      <c r="K7" s="36" t="s">
        <v>11</v>
      </c>
      <c r="L7" s="25"/>
      <c r="M7" s="8"/>
    </row>
    <row r="8" spans="1:13" s="30" customFormat="1" x14ac:dyDescent="0.15">
      <c r="A8" s="25"/>
      <c r="B8" s="26"/>
      <c r="C8" s="38"/>
      <c r="D8" s="4"/>
      <c r="E8" s="4"/>
      <c r="F8" s="4"/>
      <c r="G8" s="39"/>
      <c r="H8" s="38"/>
      <c r="I8" s="4"/>
      <c r="J8" s="4"/>
      <c r="K8" s="4"/>
      <c r="L8" s="38"/>
      <c r="M8" s="8"/>
    </row>
    <row r="9" spans="1:13" s="30" customFormat="1" x14ac:dyDescent="0.15">
      <c r="A9" s="25"/>
      <c r="B9" s="26"/>
      <c r="C9" s="38"/>
      <c r="D9" s="4"/>
      <c r="E9" s="4"/>
      <c r="F9" s="4"/>
      <c r="G9" s="39"/>
      <c r="H9" s="38"/>
      <c r="I9" s="4"/>
      <c r="J9" s="4"/>
      <c r="K9" s="4"/>
      <c r="L9" s="38"/>
      <c r="M9" s="8"/>
    </row>
    <row r="10" spans="1:13" s="30" customFormat="1" ht="10" x14ac:dyDescent="0.2">
      <c r="A10" s="25"/>
      <c r="B10" s="40" t="s">
        <v>12</v>
      </c>
      <c r="C10" s="38"/>
      <c r="D10" s="4"/>
      <c r="E10" s="4"/>
      <c r="F10" s="4"/>
      <c r="G10" s="6"/>
      <c r="H10" s="4"/>
      <c r="I10" s="4"/>
      <c r="J10" s="4"/>
      <c r="K10" s="7"/>
      <c r="L10" s="4"/>
      <c r="M10" s="8"/>
    </row>
    <row r="11" spans="1:13" s="30" customFormat="1" x14ac:dyDescent="0.15">
      <c r="A11" s="25"/>
      <c r="B11" s="2" t="s">
        <v>13</v>
      </c>
      <c r="C11" s="38"/>
      <c r="D11" s="5">
        <v>578160.4</v>
      </c>
      <c r="E11" s="5">
        <v>1168513</v>
      </c>
      <c r="F11" s="5">
        <f>D11-E11</f>
        <v>-590352.6</v>
      </c>
      <c r="G11" s="6">
        <f>D11/E11</f>
        <v>0.49478302765994048</v>
      </c>
      <c r="H11" s="38"/>
      <c r="I11" s="5">
        <f>D11</f>
        <v>578160.4</v>
      </c>
      <c r="J11" s="5">
        <v>0</v>
      </c>
      <c r="K11" s="7">
        <f t="shared" ref="K11" si="0">I11-J11</f>
        <v>578160.4</v>
      </c>
      <c r="L11" s="4"/>
      <c r="M11" s="8"/>
    </row>
    <row r="12" spans="1:13" s="30" customFormat="1" x14ac:dyDescent="0.15">
      <c r="A12" s="25"/>
      <c r="B12" s="2" t="s">
        <v>14</v>
      </c>
      <c r="C12" s="38"/>
      <c r="D12" s="5">
        <v>170102.08</v>
      </c>
      <c r="E12" s="5">
        <v>831235</v>
      </c>
      <c r="F12" s="5">
        <f>D12-E12</f>
        <v>-661132.92000000004</v>
      </c>
      <c r="G12" s="6">
        <f t="shared" ref="G12" si="1">D12/E12</f>
        <v>0.20463777391471724</v>
      </c>
      <c r="H12" s="38"/>
      <c r="I12" s="5">
        <f>D12</f>
        <v>170102.08</v>
      </c>
      <c r="J12" s="5">
        <v>0</v>
      </c>
      <c r="K12" s="7">
        <f>I12-J12</f>
        <v>170102.08</v>
      </c>
      <c r="L12" s="4"/>
      <c r="M12" s="8"/>
    </row>
    <row r="13" spans="1:13" s="30" customFormat="1" x14ac:dyDescent="0.15">
      <c r="A13" s="25"/>
      <c r="B13" s="41" t="s">
        <v>15</v>
      </c>
      <c r="C13" s="42"/>
      <c r="D13" s="43">
        <f>D11-D12</f>
        <v>408058.32000000007</v>
      </c>
      <c r="E13" s="43">
        <f t="shared" ref="E13:F13" si="2">E11-E12</f>
        <v>337278</v>
      </c>
      <c r="F13" s="43">
        <f t="shared" si="2"/>
        <v>70780.320000000065</v>
      </c>
      <c r="G13" s="44"/>
      <c r="H13" s="42"/>
      <c r="I13" s="43">
        <f>I11-I12</f>
        <v>408058.32000000007</v>
      </c>
      <c r="J13" s="43">
        <f>J11-J12</f>
        <v>0</v>
      </c>
      <c r="K13" s="45">
        <f>K11-K12</f>
        <v>408058.32000000007</v>
      </c>
      <c r="L13" s="4"/>
      <c r="M13" s="8"/>
    </row>
    <row r="14" spans="1:13" s="30" customFormat="1" x14ac:dyDescent="0.15">
      <c r="A14" s="25"/>
      <c r="B14" s="26" t="s">
        <v>16</v>
      </c>
      <c r="C14" s="38"/>
      <c r="D14" s="4"/>
      <c r="E14" s="5"/>
      <c r="F14" s="5"/>
      <c r="G14" s="6"/>
      <c r="H14" s="38"/>
      <c r="I14" s="5"/>
      <c r="J14" s="5"/>
      <c r="K14" s="7"/>
      <c r="L14" s="4"/>
      <c r="M14" s="8"/>
    </row>
    <row r="15" spans="1:13" s="30" customFormat="1" x14ac:dyDescent="0.15">
      <c r="A15" s="25"/>
      <c r="B15" s="2" t="s">
        <v>17</v>
      </c>
      <c r="C15" s="38"/>
      <c r="D15" s="5">
        <v>0</v>
      </c>
      <c r="E15" s="5">
        <v>0</v>
      </c>
      <c r="F15" s="5">
        <f>D15-E15</f>
        <v>0</v>
      </c>
      <c r="G15" s="6">
        <v>0</v>
      </c>
      <c r="H15" s="38"/>
      <c r="I15" s="5">
        <f>D15</f>
        <v>0</v>
      </c>
      <c r="J15" s="5">
        <v>0</v>
      </c>
      <c r="K15" s="7">
        <f>I15-J15</f>
        <v>0</v>
      </c>
      <c r="L15" s="4"/>
      <c r="M15" s="8"/>
    </row>
    <row r="16" spans="1:13" s="30" customFormat="1" x14ac:dyDescent="0.15">
      <c r="A16" s="25"/>
      <c r="B16" s="46" t="s">
        <v>18</v>
      </c>
      <c r="C16" s="47"/>
      <c r="D16" s="48">
        <f>D13-D15</f>
        <v>408058.32000000007</v>
      </c>
      <c r="E16" s="48">
        <f>E13-E15</f>
        <v>337278</v>
      </c>
      <c r="F16" s="48">
        <f>F13-F15</f>
        <v>70780.320000000065</v>
      </c>
      <c r="G16" s="49"/>
      <c r="H16" s="47"/>
      <c r="I16" s="48">
        <f>I13-I15</f>
        <v>408058.32000000007</v>
      </c>
      <c r="J16" s="48">
        <f t="shared" ref="J16:K16" si="3">J13-J15</f>
        <v>0</v>
      </c>
      <c r="K16" s="50">
        <f t="shared" si="3"/>
        <v>408058.32000000007</v>
      </c>
      <c r="L16" s="4"/>
      <c r="M16" s="8"/>
    </row>
    <row r="17" spans="1:13" s="30" customFormat="1" x14ac:dyDescent="0.15">
      <c r="A17" s="25"/>
      <c r="B17" s="26"/>
      <c r="C17" s="38"/>
      <c r="D17" s="4"/>
      <c r="E17" s="5"/>
      <c r="F17" s="5"/>
      <c r="G17" s="6"/>
      <c r="H17" s="38"/>
      <c r="I17" s="5"/>
      <c r="J17" s="5"/>
      <c r="K17" s="7"/>
      <c r="L17" s="4"/>
      <c r="M17" s="8"/>
    </row>
    <row r="18" spans="1:13" s="30" customFormat="1" x14ac:dyDescent="0.15">
      <c r="A18" s="25"/>
      <c r="B18" s="2" t="s">
        <v>19</v>
      </c>
      <c r="C18" s="38"/>
      <c r="D18" s="5">
        <v>20932.759999999998</v>
      </c>
      <c r="E18" s="5">
        <v>40793</v>
      </c>
      <c r="F18" s="5">
        <f>D18-E18</f>
        <v>-19860.240000000002</v>
      </c>
      <c r="G18" s="6">
        <f t="shared" ref="G18:G19" si="4">D18/E18</f>
        <v>0.51314588287206131</v>
      </c>
      <c r="H18" s="38"/>
      <c r="I18" s="5">
        <f>D18</f>
        <v>20932.759999999998</v>
      </c>
      <c r="J18" s="5">
        <v>0</v>
      </c>
      <c r="K18" s="7">
        <f>I18-J18</f>
        <v>20932.759999999998</v>
      </c>
      <c r="L18" s="4"/>
      <c r="M18" s="8"/>
    </row>
    <row r="19" spans="1:13" s="30" customFormat="1" x14ac:dyDescent="0.15">
      <c r="A19" s="25"/>
      <c r="B19" s="2" t="s">
        <v>20</v>
      </c>
      <c r="C19" s="38"/>
      <c r="D19" s="5">
        <v>9930.85</v>
      </c>
      <c r="E19" s="5">
        <v>87422</v>
      </c>
      <c r="F19" s="5">
        <f>D19-E19</f>
        <v>-77491.149999999994</v>
      </c>
      <c r="G19" s="6">
        <f t="shared" si="4"/>
        <v>0.11359669190821532</v>
      </c>
      <c r="H19" s="38"/>
      <c r="I19" s="5">
        <f>D19</f>
        <v>9930.85</v>
      </c>
      <c r="J19" s="5">
        <v>0</v>
      </c>
      <c r="K19" s="7">
        <f>I19-J19</f>
        <v>9930.85</v>
      </c>
      <c r="L19" s="4"/>
      <c r="M19" s="8"/>
    </row>
    <row r="20" spans="1:13" s="30" customFormat="1" x14ac:dyDescent="0.15">
      <c r="A20" s="25"/>
      <c r="B20" s="41" t="s">
        <v>21</v>
      </c>
      <c r="C20" s="42"/>
      <c r="D20" s="43">
        <f>D18-D19</f>
        <v>11001.909999999998</v>
      </c>
      <c r="E20" s="43">
        <f t="shared" ref="E20:F20" si="5">E18-E19</f>
        <v>-46629</v>
      </c>
      <c r="F20" s="43">
        <f t="shared" si="5"/>
        <v>57630.909999999989</v>
      </c>
      <c r="G20" s="44"/>
      <c r="H20" s="42"/>
      <c r="I20" s="43">
        <f>SUM(I18:I19)</f>
        <v>30863.61</v>
      </c>
      <c r="J20" s="43">
        <f>SUM(J18:J19)</f>
        <v>0</v>
      </c>
      <c r="K20" s="45">
        <f t="shared" ref="K20" si="6">SUM(K18:K19)</f>
        <v>30863.61</v>
      </c>
      <c r="L20" s="4"/>
      <c r="M20" s="8"/>
    </row>
    <row r="21" spans="1:13" s="30" customFormat="1" x14ac:dyDescent="0.15">
      <c r="A21" s="25"/>
      <c r="B21" s="26"/>
      <c r="C21" s="38"/>
      <c r="D21" s="4"/>
      <c r="E21" s="5"/>
      <c r="F21" s="5"/>
      <c r="G21" s="6"/>
      <c r="H21" s="38"/>
      <c r="I21" s="5"/>
      <c r="J21" s="5"/>
      <c r="K21" s="7"/>
      <c r="L21" s="4"/>
      <c r="M21" s="8"/>
    </row>
    <row r="22" spans="1:13" s="30" customFormat="1" x14ac:dyDescent="0.15">
      <c r="A22" s="25"/>
      <c r="B22" s="2" t="s">
        <v>22</v>
      </c>
      <c r="C22" s="38"/>
      <c r="D22" s="5">
        <v>23958.6</v>
      </c>
      <c r="E22" s="5">
        <v>80846</v>
      </c>
      <c r="F22" s="5">
        <f>D22-E22</f>
        <v>-56887.4</v>
      </c>
      <c r="G22" s="6">
        <f>D22/E22</f>
        <v>0.29634861341315588</v>
      </c>
      <c r="H22" s="38"/>
      <c r="I22" s="5">
        <f>D22</f>
        <v>23958.6</v>
      </c>
      <c r="J22" s="5">
        <v>0</v>
      </c>
      <c r="K22" s="7">
        <f>I22-J22</f>
        <v>23958.6</v>
      </c>
      <c r="L22" s="4"/>
      <c r="M22" s="8"/>
    </row>
    <row r="23" spans="1:13" x14ac:dyDescent="0.15">
      <c r="B23" s="2" t="s">
        <v>23</v>
      </c>
      <c r="C23" s="5"/>
      <c r="D23" s="5">
        <v>0</v>
      </c>
      <c r="E23" s="5">
        <v>0</v>
      </c>
      <c r="F23" s="5">
        <f>D23-E23</f>
        <v>0</v>
      </c>
      <c r="G23" s="6">
        <v>0</v>
      </c>
      <c r="H23" s="5"/>
      <c r="I23" s="5">
        <f t="shared" ref="I23" si="7">D23</f>
        <v>0</v>
      </c>
      <c r="J23" s="5">
        <v>0</v>
      </c>
      <c r="K23" s="7">
        <f t="shared" ref="K23" si="8">I23-J23</f>
        <v>0</v>
      </c>
      <c r="L23" s="4"/>
    </row>
    <row r="24" spans="1:13" x14ac:dyDescent="0.15">
      <c r="L24" s="4"/>
    </row>
    <row r="25" spans="1:13" x14ac:dyDescent="0.15">
      <c r="B25" s="51" t="s">
        <v>24</v>
      </c>
      <c r="D25" s="5">
        <v>200</v>
      </c>
      <c r="E25" s="5"/>
      <c r="G25" s="52"/>
      <c r="I25" s="5">
        <f>D25</f>
        <v>200</v>
      </c>
      <c r="J25" s="5">
        <v>0</v>
      </c>
      <c r="K25" s="7">
        <f>I25-J25</f>
        <v>200</v>
      </c>
      <c r="L25" s="4"/>
    </row>
    <row r="26" spans="1:13" x14ac:dyDescent="0.15">
      <c r="L26" s="4"/>
    </row>
    <row r="27" spans="1:13" s="30" customFormat="1" x14ac:dyDescent="0.15">
      <c r="A27" s="25"/>
      <c r="B27" s="26"/>
      <c r="C27" s="4"/>
      <c r="D27" s="4"/>
      <c r="E27" s="4"/>
      <c r="F27" s="4"/>
      <c r="G27" s="6"/>
      <c r="H27" s="4"/>
      <c r="I27" s="4"/>
      <c r="J27" s="4"/>
      <c r="K27" s="7"/>
      <c r="L27" s="4"/>
      <c r="M27" s="8"/>
    </row>
    <row r="28" spans="1:13" s="30" customFormat="1" ht="10" x14ac:dyDescent="0.2">
      <c r="A28" s="25"/>
      <c r="B28" s="40" t="s">
        <v>26</v>
      </c>
      <c r="C28" s="4"/>
      <c r="D28" s="4"/>
      <c r="E28" s="4"/>
      <c r="F28" s="4"/>
      <c r="G28" s="6"/>
      <c r="H28" s="4"/>
      <c r="I28" s="4"/>
      <c r="J28" s="4"/>
      <c r="K28" s="7"/>
      <c r="L28" s="4"/>
      <c r="M28" s="8"/>
    </row>
    <row r="29" spans="1:13" x14ac:dyDescent="0.15">
      <c r="L29" s="4"/>
    </row>
    <row r="30" spans="1:13" s="1" customFormat="1" x14ac:dyDescent="0.15">
      <c r="B30" s="41" t="s">
        <v>27</v>
      </c>
      <c r="C30" s="3"/>
      <c r="D30" s="4"/>
      <c r="E30" s="4"/>
      <c r="F30" s="5"/>
      <c r="G30" s="6"/>
      <c r="H30" s="3"/>
      <c r="I30" s="4"/>
      <c r="J30" s="5"/>
      <c r="K30" s="7"/>
      <c r="L30" s="4"/>
      <c r="M30" s="8"/>
    </row>
    <row r="31" spans="1:13" s="1" customFormat="1" x14ac:dyDescent="0.15">
      <c r="B31" s="2" t="s">
        <v>28</v>
      </c>
      <c r="C31" s="3"/>
      <c r="D31" s="5">
        <v>0</v>
      </c>
      <c r="E31" s="5">
        <v>225000</v>
      </c>
      <c r="F31" s="5">
        <f>E31-D31</f>
        <v>225000</v>
      </c>
      <c r="G31" s="6">
        <f>D31/E31</f>
        <v>0</v>
      </c>
      <c r="H31" s="3"/>
      <c r="I31" s="5">
        <f>D31</f>
        <v>0</v>
      </c>
      <c r="J31" s="5">
        <v>0</v>
      </c>
      <c r="K31" s="7">
        <f t="shared" ref="K31:K33" si="9">I31-J31</f>
        <v>0</v>
      </c>
      <c r="L31" s="4"/>
      <c r="M31" s="8"/>
    </row>
    <row r="32" spans="1:13" s="1" customFormat="1" x14ac:dyDescent="0.15">
      <c r="B32" s="2" t="s">
        <v>29</v>
      </c>
      <c r="C32" s="3"/>
      <c r="D32" s="5">
        <v>0</v>
      </c>
      <c r="E32" s="5">
        <v>0</v>
      </c>
      <c r="F32" s="5">
        <f>E32-D32</f>
        <v>0</v>
      </c>
      <c r="G32" s="6">
        <v>0</v>
      </c>
      <c r="H32" s="3"/>
      <c r="I32" s="5">
        <f>D32</f>
        <v>0</v>
      </c>
      <c r="J32" s="5">
        <v>0</v>
      </c>
      <c r="K32" s="7">
        <f t="shared" si="9"/>
        <v>0</v>
      </c>
      <c r="L32" s="4"/>
      <c r="M32" s="8"/>
    </row>
    <row r="33" spans="1:13" s="25" customFormat="1" x14ac:dyDescent="0.15">
      <c r="B33" s="41" t="s">
        <v>30</v>
      </c>
      <c r="C33" s="53"/>
      <c r="D33" s="43">
        <f>SUM(D31:D32)</f>
        <v>0</v>
      </c>
      <c r="E33" s="43">
        <f t="shared" ref="E33" si="10">SUM(E31:E32)</f>
        <v>225000</v>
      </c>
      <c r="F33" s="43">
        <f>SUM(F31:F32)</f>
        <v>225000</v>
      </c>
      <c r="G33" s="44">
        <f>D33/E33</f>
        <v>0</v>
      </c>
      <c r="H33" s="53"/>
      <c r="I33" s="43">
        <f>SUM(I31:I32)</f>
        <v>0</v>
      </c>
      <c r="J33" s="43">
        <f>SUM(J31:J32)</f>
        <v>0</v>
      </c>
      <c r="K33" s="45">
        <f t="shared" si="9"/>
        <v>0</v>
      </c>
      <c r="L33" s="4"/>
      <c r="M33" s="9"/>
    </row>
    <row r="34" spans="1:13" s="1" customFormat="1" x14ac:dyDescent="0.15">
      <c r="B34" s="2"/>
      <c r="C34" s="3"/>
      <c r="D34" s="4"/>
      <c r="E34" s="4"/>
      <c r="F34" s="4"/>
      <c r="G34" s="6"/>
      <c r="H34" s="3"/>
      <c r="I34" s="4"/>
      <c r="J34" s="5"/>
      <c r="K34" s="7"/>
      <c r="L34" s="4"/>
      <c r="M34" s="9"/>
    </row>
    <row r="35" spans="1:13" s="1" customFormat="1" x14ac:dyDescent="0.15">
      <c r="B35" s="41" t="s">
        <v>31</v>
      </c>
      <c r="C35" s="3"/>
      <c r="D35" s="4"/>
      <c r="E35" s="54"/>
      <c r="F35" s="54" t="s">
        <v>32</v>
      </c>
      <c r="G35" s="6"/>
      <c r="H35" s="3"/>
      <c r="I35" s="4"/>
      <c r="J35" s="5"/>
      <c r="K35" s="7"/>
      <c r="L35" s="4"/>
      <c r="M35" s="9"/>
    </row>
    <row r="36" spans="1:13" s="1" customFormat="1" x14ac:dyDescent="0.15">
      <c r="B36" s="2" t="s">
        <v>33</v>
      </c>
      <c r="C36" s="3"/>
      <c r="D36" s="5"/>
      <c r="E36" s="5"/>
      <c r="F36" s="5">
        <f>'[1]x-Capital Assets &amp; Funds Old'!J24</f>
        <v>666939.18000000005</v>
      </c>
      <c r="G36" s="6">
        <f>F36/$F$39</f>
        <v>0.86249543511437732</v>
      </c>
      <c r="H36" s="3"/>
      <c r="I36" s="4"/>
      <c r="J36" s="5"/>
      <c r="K36" s="7"/>
      <c r="L36" s="4"/>
      <c r="M36" s="9"/>
    </row>
    <row r="37" spans="1:13" s="1" customFormat="1" x14ac:dyDescent="0.15">
      <c r="B37" s="2" t="s">
        <v>34</v>
      </c>
      <c r="C37" s="3"/>
      <c r="D37" s="5"/>
      <c r="E37" s="5"/>
      <c r="F37" s="5">
        <f>'[1]x-Capital Assets &amp; Funds Old'!J25</f>
        <v>30639.399999999998</v>
      </c>
      <c r="G37" s="6">
        <f t="shared" ref="G37:G38" si="11">F37/$F$39</f>
        <v>3.9623317128622507E-2</v>
      </c>
      <c r="H37" s="3"/>
      <c r="I37" s="4"/>
      <c r="J37" s="5"/>
      <c r="K37" s="7"/>
      <c r="L37" s="4"/>
      <c r="M37" s="9"/>
    </row>
    <row r="38" spans="1:13" s="1" customFormat="1" x14ac:dyDescent="0.15">
      <c r="B38" s="2" t="s">
        <v>35</v>
      </c>
      <c r="C38" s="3"/>
      <c r="D38" s="5"/>
      <c r="E38" s="4"/>
      <c r="F38" s="5">
        <f>'[1]x-Capital Assets &amp; Funds Old'!J26</f>
        <v>75688.33</v>
      </c>
      <c r="G38" s="6">
        <f t="shared" si="11"/>
        <v>9.7881247757000231E-2</v>
      </c>
      <c r="H38" s="3"/>
      <c r="I38" s="4"/>
      <c r="J38" s="5"/>
      <c r="K38" s="7"/>
      <c r="L38" s="4"/>
      <c r="M38" s="9"/>
    </row>
    <row r="39" spans="1:13" s="25" customFormat="1" x14ac:dyDescent="0.15">
      <c r="B39" s="41" t="s">
        <v>36</v>
      </c>
      <c r="C39" s="53"/>
      <c r="D39" s="43"/>
      <c r="E39" s="43"/>
      <c r="F39" s="43">
        <f>SUM(F36:F38)</f>
        <v>773266.91</v>
      </c>
      <c r="G39" s="6"/>
      <c r="H39" s="55"/>
      <c r="I39" s="4"/>
      <c r="J39" s="5"/>
      <c r="K39" s="7"/>
      <c r="L39" s="4"/>
      <c r="M39" s="30"/>
    </row>
    <row r="40" spans="1:13" s="1" customFormat="1" x14ac:dyDescent="0.15">
      <c r="B40" s="26"/>
      <c r="C40" s="3"/>
      <c r="D40" s="4"/>
      <c r="E40" s="4"/>
      <c r="F40" s="4"/>
      <c r="G40" s="6"/>
      <c r="H40" s="3"/>
      <c r="I40" s="4"/>
      <c r="J40" s="5"/>
      <c r="K40" s="7"/>
      <c r="L40" s="4"/>
      <c r="M40" s="9"/>
    </row>
    <row r="41" spans="1:13" s="1" customFormat="1" x14ac:dyDescent="0.15">
      <c r="B41" s="2" t="s">
        <v>37</v>
      </c>
      <c r="C41" s="3"/>
      <c r="D41" s="5"/>
      <c r="E41" s="5"/>
      <c r="F41" s="5">
        <f>'[1]x-Capital Assets &amp; Funds Old'!C17</f>
        <v>820052.88000000012</v>
      </c>
      <c r="G41" s="6"/>
      <c r="H41" s="3"/>
      <c r="I41" s="5"/>
      <c r="J41" s="5"/>
      <c r="K41" s="56"/>
      <c r="L41" s="4"/>
      <c r="M41" s="9"/>
    </row>
    <row r="42" spans="1:13" s="25" customFormat="1" x14ac:dyDescent="0.15">
      <c r="B42" s="41" t="s">
        <v>38</v>
      </c>
      <c r="C42" s="53"/>
      <c r="D42" s="43"/>
      <c r="E42" s="43"/>
      <c r="F42" s="43">
        <f>F41-F39</f>
        <v>46785.970000000088</v>
      </c>
      <c r="G42" s="6"/>
      <c r="H42" s="55"/>
      <c r="I42" s="5"/>
      <c r="J42" s="5"/>
      <c r="K42" s="56"/>
      <c r="L42" s="4"/>
      <c r="M42" s="30"/>
    </row>
    <row r="43" spans="1:13" s="1" customFormat="1" x14ac:dyDescent="0.15">
      <c r="B43" s="2" t="s">
        <v>39</v>
      </c>
      <c r="C43" s="3"/>
      <c r="D43" s="4"/>
      <c r="E43" s="4"/>
      <c r="F43" s="5">
        <f>'[1]x-Capital Assets &amp; Funds Old'!C23</f>
        <v>144045.68</v>
      </c>
      <c r="G43" s="6"/>
      <c r="H43" s="3"/>
      <c r="I43" s="5"/>
      <c r="J43" s="5"/>
      <c r="K43" s="56"/>
      <c r="L43" s="4"/>
      <c r="M43" s="9"/>
    </row>
    <row r="44" spans="1:13" s="25" customFormat="1" x14ac:dyDescent="0.15">
      <c r="B44" s="41" t="s">
        <v>40</v>
      </c>
      <c r="C44" s="53"/>
      <c r="D44" s="43"/>
      <c r="E44" s="43"/>
      <c r="F44" s="43">
        <f>F42+F43</f>
        <v>190831.65000000008</v>
      </c>
      <c r="G44" s="6"/>
      <c r="H44" s="55"/>
      <c r="I44" s="5"/>
      <c r="J44" s="5"/>
      <c r="K44" s="56"/>
      <c r="L44" s="4"/>
      <c r="M44" s="30"/>
    </row>
    <row r="45" spans="1:13" s="1" customFormat="1" x14ac:dyDescent="0.15">
      <c r="B45" s="26"/>
      <c r="C45" s="3"/>
      <c r="D45" s="4"/>
      <c r="E45" s="4"/>
      <c r="F45" s="4"/>
      <c r="G45" s="6"/>
      <c r="H45" s="3"/>
      <c r="I45" s="4"/>
      <c r="J45" s="5"/>
      <c r="K45" s="7"/>
      <c r="L45" s="4"/>
      <c r="M45" s="9"/>
    </row>
    <row r="46" spans="1:13" s="1" customFormat="1" x14ac:dyDescent="0.15">
      <c r="B46" s="26"/>
      <c r="C46" s="3"/>
      <c r="D46" s="4"/>
      <c r="E46" s="4"/>
      <c r="F46" s="4"/>
      <c r="G46" s="6"/>
      <c r="H46" s="3"/>
      <c r="I46" s="4"/>
      <c r="J46" s="5"/>
      <c r="K46" s="7"/>
      <c r="L46" s="4"/>
      <c r="M46" s="9"/>
    </row>
    <row r="47" spans="1:13" s="30" customFormat="1" ht="10" x14ac:dyDescent="0.2">
      <c r="A47" s="25"/>
      <c r="B47" s="40" t="s">
        <v>41</v>
      </c>
      <c r="C47" s="3"/>
      <c r="D47" s="4"/>
      <c r="E47" s="4"/>
      <c r="F47" s="4"/>
      <c r="G47" s="6"/>
      <c r="H47" s="3"/>
      <c r="I47" s="4"/>
      <c r="J47" s="5"/>
      <c r="K47" s="7"/>
      <c r="L47" s="4"/>
      <c r="M47" s="8"/>
    </row>
    <row r="48" spans="1:13" s="1" customFormat="1" x14ac:dyDescent="0.15">
      <c r="B48" s="26"/>
      <c r="C48" s="3"/>
      <c r="D48" s="4"/>
      <c r="E48" s="4"/>
      <c r="F48" s="4"/>
      <c r="G48" s="6"/>
      <c r="H48" s="3"/>
      <c r="I48" s="4"/>
      <c r="J48" s="5"/>
      <c r="K48" s="7"/>
      <c r="L48" s="4"/>
      <c r="M48" s="9"/>
    </row>
    <row r="49" spans="1:13" s="1" customFormat="1" x14ac:dyDescent="0.15">
      <c r="B49" s="41" t="s">
        <v>42</v>
      </c>
      <c r="C49" s="57"/>
      <c r="D49" s="43"/>
      <c r="E49" s="43"/>
      <c r="F49" s="43"/>
      <c r="G49" s="6"/>
      <c r="H49" s="3"/>
      <c r="I49" s="4"/>
      <c r="J49" s="5"/>
      <c r="K49" s="7"/>
      <c r="L49" s="4"/>
      <c r="M49" s="9"/>
    </row>
    <row r="50" spans="1:13" s="1" customFormat="1" x14ac:dyDescent="0.15">
      <c r="B50" s="2" t="s">
        <v>43</v>
      </c>
      <c r="C50" s="3"/>
      <c r="D50" s="58"/>
      <c r="E50" s="4"/>
      <c r="F50" s="5">
        <f>'[1]Banking &amp; InvestM 21-22'!D40</f>
        <v>49989.89</v>
      </c>
      <c r="G50" s="6"/>
      <c r="H50" s="3"/>
      <c r="I50" s="4"/>
      <c r="J50" s="5"/>
      <c r="K50" s="7"/>
      <c r="L50" s="4"/>
      <c r="M50" s="8"/>
    </row>
    <row r="51" spans="1:13" s="1" customFormat="1" x14ac:dyDescent="0.15">
      <c r="B51" s="2" t="s">
        <v>44</v>
      </c>
      <c r="C51" s="3"/>
      <c r="D51" s="58"/>
      <c r="E51" s="4"/>
      <c r="F51" s="5">
        <f>'[1]Banking &amp; InvestM 21-22'!D41</f>
        <v>770062.99</v>
      </c>
      <c r="G51" s="6"/>
      <c r="H51" s="3"/>
      <c r="I51" s="4"/>
      <c r="J51" s="5"/>
      <c r="K51" s="7"/>
      <c r="L51" s="4"/>
      <c r="M51" s="8"/>
    </row>
    <row r="52" spans="1:13" s="25" customFormat="1" x14ac:dyDescent="0.15">
      <c r="B52" s="46" t="s">
        <v>45</v>
      </c>
      <c r="C52" s="59"/>
      <c r="D52" s="60"/>
      <c r="E52" s="48"/>
      <c r="F52" s="48">
        <f>SUM(F50:F51)</f>
        <v>820052.88</v>
      </c>
      <c r="G52" s="6"/>
      <c r="H52" s="3"/>
      <c r="I52" s="4"/>
      <c r="J52" s="5"/>
      <c r="K52" s="7"/>
      <c r="L52" s="4"/>
      <c r="M52" s="8"/>
    </row>
    <row r="53" spans="1:13" x14ac:dyDescent="0.15">
      <c r="B53" s="2" t="s">
        <v>46</v>
      </c>
      <c r="D53" s="61"/>
      <c r="F53" s="4">
        <f>'[1]Banking &amp; InvestM 21-22'!D77</f>
        <v>144045.68</v>
      </c>
      <c r="I53" s="4"/>
      <c r="L53" s="4"/>
    </row>
    <row r="54" spans="1:13" s="30" customFormat="1" x14ac:dyDescent="0.15">
      <c r="A54" s="25"/>
      <c r="B54" s="46" t="s">
        <v>47</v>
      </c>
      <c r="C54" s="59"/>
      <c r="D54" s="62"/>
      <c r="E54" s="48"/>
      <c r="F54" s="48">
        <f>F52+F53</f>
        <v>964098.56000000006</v>
      </c>
      <c r="G54" s="6"/>
      <c r="H54" s="3"/>
      <c r="I54" s="4"/>
      <c r="J54" s="5"/>
      <c r="K54" s="7"/>
      <c r="L54" s="4"/>
      <c r="M54" s="8"/>
    </row>
    <row r="55" spans="1:13" s="1" customFormat="1" x14ac:dyDescent="0.15">
      <c r="B55" s="26"/>
      <c r="C55" s="3"/>
      <c r="D55" s="4"/>
      <c r="E55" s="4"/>
      <c r="F55" s="4"/>
      <c r="G55" s="6"/>
      <c r="H55" s="3"/>
      <c r="I55" s="4"/>
      <c r="J55" s="5"/>
      <c r="K55" s="7"/>
      <c r="L55" s="4"/>
      <c r="M55" s="9"/>
    </row>
    <row r="56" spans="1:13" s="1" customFormat="1" x14ac:dyDescent="0.15">
      <c r="B56" s="26"/>
      <c r="C56" s="3"/>
      <c r="D56" s="4"/>
      <c r="E56" s="4"/>
      <c r="F56" s="4"/>
      <c r="G56" s="6"/>
      <c r="H56" s="3"/>
      <c r="I56" s="4"/>
      <c r="J56" s="5"/>
      <c r="K56" s="7"/>
      <c r="L56" s="4"/>
      <c r="M56" s="9"/>
    </row>
    <row r="57" spans="1:13" s="1" customFormat="1" x14ac:dyDescent="0.15">
      <c r="B57" s="41" t="s">
        <v>48</v>
      </c>
      <c r="C57" s="57"/>
      <c r="D57" s="43"/>
      <c r="E57" s="43"/>
      <c r="F57" s="43"/>
      <c r="G57" s="6"/>
      <c r="H57" s="3"/>
      <c r="I57" s="4"/>
      <c r="J57" s="5"/>
      <c r="K57" s="7"/>
      <c r="L57" s="4"/>
      <c r="M57" s="9"/>
    </row>
    <row r="58" spans="1:13" s="1" customFormat="1" x14ac:dyDescent="0.15">
      <c r="B58" s="2" t="s">
        <v>49</v>
      </c>
      <c r="C58" s="3"/>
      <c r="D58" s="58"/>
      <c r="E58" s="4"/>
      <c r="F58" s="5">
        <f>'[1]Banking &amp; InvestM 21-22'!D44</f>
        <v>0</v>
      </c>
      <c r="G58" s="6"/>
      <c r="H58" s="3"/>
      <c r="I58" s="4"/>
      <c r="J58" s="5"/>
      <c r="K58" s="7"/>
      <c r="L58" s="4"/>
      <c r="M58" s="8"/>
    </row>
    <row r="59" spans="1:13" s="1" customFormat="1" x14ac:dyDescent="0.15">
      <c r="B59" s="2" t="s">
        <v>50</v>
      </c>
      <c r="C59" s="3"/>
      <c r="D59" s="58"/>
      <c r="E59" s="4"/>
      <c r="F59" s="5">
        <f>'[1]Banking &amp; InvestM 21-22'!D76</f>
        <v>0</v>
      </c>
      <c r="G59" s="6"/>
      <c r="H59" s="3"/>
      <c r="I59" s="4"/>
      <c r="J59" s="5"/>
      <c r="K59" s="7"/>
      <c r="L59" s="4"/>
      <c r="M59" s="8"/>
    </row>
    <row r="60" spans="1:13" s="25" customFormat="1" x14ac:dyDescent="0.15">
      <c r="B60" s="46" t="s">
        <v>51</v>
      </c>
      <c r="C60" s="59"/>
      <c r="D60" s="60"/>
      <c r="E60" s="48"/>
      <c r="F60" s="48">
        <f>SUM(F58:F59)</f>
        <v>0</v>
      </c>
      <c r="G60" s="6"/>
      <c r="H60" s="3"/>
      <c r="I60" s="4"/>
      <c r="J60" s="5"/>
      <c r="K60" s="7"/>
      <c r="L60" s="4"/>
      <c r="M60" s="8"/>
    </row>
    <row r="61" spans="1:13" x14ac:dyDescent="0.15">
      <c r="D61" s="61"/>
      <c r="F61" s="4"/>
      <c r="I61" s="4"/>
      <c r="L61" s="4"/>
    </row>
    <row r="62" spans="1:13" x14ac:dyDescent="0.15">
      <c r="D62" s="61"/>
      <c r="F62" s="4"/>
      <c r="I62" s="4"/>
      <c r="L62" s="4"/>
    </row>
    <row r="63" spans="1:13" x14ac:dyDescent="0.15">
      <c r="B63" s="63" t="s">
        <v>52</v>
      </c>
      <c r="C63" s="64"/>
      <c r="D63" s="65"/>
      <c r="E63" s="54"/>
      <c r="F63" s="54"/>
      <c r="I63" s="4"/>
      <c r="L63" s="4"/>
    </row>
    <row r="64" spans="1:13" x14ac:dyDescent="0.15">
      <c r="B64" s="66" t="s">
        <v>53</v>
      </c>
      <c r="C64" s="64"/>
      <c r="D64" s="65"/>
      <c r="E64" s="54"/>
      <c r="F64" s="54">
        <f>SUM(F52+F58)</f>
        <v>820052.88</v>
      </c>
      <c r="I64" s="4"/>
      <c r="L64" s="4"/>
    </row>
    <row r="65" spans="2:12" x14ac:dyDescent="0.15">
      <c r="B65" s="66" t="s">
        <v>54</v>
      </c>
      <c r="C65" s="64"/>
      <c r="D65" s="65"/>
      <c r="E65" s="54"/>
      <c r="F65" s="54">
        <f>SUM(F53+F59)</f>
        <v>144045.68</v>
      </c>
      <c r="I65" s="4"/>
      <c r="L65" s="4"/>
    </row>
    <row r="66" spans="2:12" x14ac:dyDescent="0.15">
      <c r="B66" s="66" t="s">
        <v>55</v>
      </c>
      <c r="C66" s="64"/>
      <c r="D66" s="65"/>
      <c r="E66" s="54"/>
      <c r="F66" s="54">
        <f>SUM(F54+F60)</f>
        <v>964098.56000000006</v>
      </c>
      <c r="I66" s="4"/>
      <c r="L66" s="4"/>
    </row>
    <row r="67" spans="2:12" x14ac:dyDescent="0.15">
      <c r="D67" s="61"/>
      <c r="F67" s="4"/>
      <c r="I67" s="4"/>
      <c r="L67" s="4"/>
    </row>
    <row r="68" spans="2:12" x14ac:dyDescent="0.15">
      <c r="D68" s="61"/>
      <c r="F68" s="4"/>
      <c r="I68" s="4"/>
      <c r="L68" s="4"/>
    </row>
    <row r="69" spans="2:12" x14ac:dyDescent="0.15">
      <c r="D69" s="61"/>
      <c r="F69" s="4"/>
      <c r="I69" s="4"/>
      <c r="L69" s="4"/>
    </row>
    <row r="70" spans="2:12" x14ac:dyDescent="0.15">
      <c r="D70" s="61"/>
      <c r="F70" s="4"/>
      <c r="I70" s="4"/>
      <c r="L70" s="4"/>
    </row>
    <row r="71" spans="2:12" x14ac:dyDescent="0.15">
      <c r="D71" s="61"/>
      <c r="F71" s="4"/>
      <c r="I71" s="4"/>
      <c r="L71" s="4"/>
    </row>
    <row r="72" spans="2:12" x14ac:dyDescent="0.15">
      <c r="D72" s="61"/>
      <c r="F72" s="4"/>
      <c r="I72" s="4"/>
      <c r="L72" s="4"/>
    </row>
    <row r="73" spans="2:12" x14ac:dyDescent="0.15">
      <c r="D73" s="61"/>
      <c r="F73" s="4"/>
      <c r="I73" s="4"/>
      <c r="L73" s="4"/>
    </row>
    <row r="74" spans="2:12" x14ac:dyDescent="0.15">
      <c r="D74" s="61"/>
      <c r="F74" s="4"/>
      <c r="I74" s="4"/>
      <c r="L74" s="4"/>
    </row>
    <row r="75" spans="2:12" x14ac:dyDescent="0.15">
      <c r="D75" s="61"/>
      <c r="F75" s="4"/>
      <c r="I75" s="4"/>
      <c r="L75" s="4"/>
    </row>
    <row r="76" spans="2:12" x14ac:dyDescent="0.15">
      <c r="D76" s="61"/>
      <c r="F76" s="4"/>
      <c r="I76" s="4"/>
      <c r="L76" s="4"/>
    </row>
    <row r="77" spans="2:12" x14ac:dyDescent="0.15">
      <c r="D77" s="61"/>
      <c r="F77" s="4"/>
      <c r="I77" s="4"/>
      <c r="L77" s="4"/>
    </row>
    <row r="78" spans="2:12" x14ac:dyDescent="0.15">
      <c r="D78" s="61"/>
      <c r="F78" s="4"/>
      <c r="I78" s="4"/>
      <c r="L78" s="4"/>
    </row>
    <row r="79" spans="2:12" x14ac:dyDescent="0.15">
      <c r="D79" s="61"/>
      <c r="F79" s="4"/>
      <c r="I79" s="4"/>
      <c r="L79" s="4"/>
    </row>
    <row r="80" spans="2:12" x14ac:dyDescent="0.15">
      <c r="D80" s="61"/>
      <c r="F80" s="4"/>
      <c r="I80" s="4"/>
      <c r="L80" s="4"/>
    </row>
    <row r="81" spans="4:12" x14ac:dyDescent="0.15">
      <c r="D81" s="61"/>
      <c r="F81" s="4"/>
      <c r="I81" s="4"/>
      <c r="L81" s="4"/>
    </row>
    <row r="82" spans="4:12" x14ac:dyDescent="0.15">
      <c r="D82" s="61"/>
      <c r="F82" s="4"/>
      <c r="I82" s="4"/>
      <c r="L82" s="4"/>
    </row>
    <row r="83" spans="4:12" x14ac:dyDescent="0.15">
      <c r="D83" s="61"/>
      <c r="F83" s="4"/>
      <c r="I83" s="4"/>
      <c r="L83" s="4"/>
    </row>
    <row r="84" spans="4:12" x14ac:dyDescent="0.15">
      <c r="D84" s="61"/>
      <c r="F84" s="4"/>
      <c r="I84" s="4"/>
      <c r="L84" s="4"/>
    </row>
    <row r="85" spans="4:12" x14ac:dyDescent="0.15">
      <c r="D85" s="61"/>
      <c r="F85" s="4"/>
      <c r="I85" s="4"/>
      <c r="L85" s="4"/>
    </row>
    <row r="86" spans="4:12" x14ac:dyDescent="0.15">
      <c r="D86" s="61"/>
      <c r="F86" s="4"/>
      <c r="I86" s="4"/>
      <c r="L86" s="4"/>
    </row>
    <row r="87" spans="4:12" x14ac:dyDescent="0.15">
      <c r="D87" s="61"/>
      <c r="F87" s="4"/>
      <c r="I87" s="4"/>
      <c r="L87" s="4"/>
    </row>
    <row r="88" spans="4:12" x14ac:dyDescent="0.15">
      <c r="D88" s="61"/>
      <c r="F88" s="4"/>
      <c r="I88" s="4"/>
      <c r="L88" s="4"/>
    </row>
    <row r="89" spans="4:12" x14ac:dyDescent="0.15">
      <c r="D89" s="61"/>
      <c r="F89" s="4"/>
      <c r="I89" s="4"/>
      <c r="L89" s="4"/>
    </row>
    <row r="90" spans="4:12" x14ac:dyDescent="0.15">
      <c r="D90" s="61"/>
      <c r="F90" s="4"/>
      <c r="I90" s="4"/>
      <c r="L90" s="4"/>
    </row>
    <row r="91" spans="4:12" x14ac:dyDescent="0.15">
      <c r="D91" s="61"/>
      <c r="F91" s="4"/>
      <c r="I91" s="4"/>
      <c r="L91" s="4"/>
    </row>
    <row r="92" spans="4:12" x14ac:dyDescent="0.15">
      <c r="D92" s="61"/>
      <c r="F92" s="4"/>
      <c r="I92" s="4"/>
      <c r="L92" s="4"/>
    </row>
    <row r="93" spans="4:12" x14ac:dyDescent="0.15">
      <c r="D93" s="61"/>
      <c r="F93" s="4"/>
      <c r="I93" s="4"/>
      <c r="L93" s="4"/>
    </row>
  </sheetData>
  <mergeCells count="2">
    <mergeCell ref="E3:F3"/>
    <mergeCell ref="I5:K5"/>
  </mergeCells>
  <pageMargins left="0.4" right="0.4" top="0.3" bottom="0.4" header="0.3" footer="0.25"/>
  <pageSetup orientation="landscape" errors="blank" r:id="rId1"/>
  <headerFooter>
    <oddFooter>&amp;L&amp;"Arial,Regular"&amp;6Page &amp;P - As of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89577-32FC-4A7C-9E61-B30B4F6C7EC1}">
  <sheetPr>
    <tabColor rgb="FF6600FF"/>
  </sheetPr>
  <dimension ref="A1:T77"/>
  <sheetViews>
    <sheetView zoomScale="110" zoomScaleNormal="110" zoomScaleSheetLayoutView="100" workbookViewId="0">
      <selection activeCell="B26" sqref="B26"/>
    </sheetView>
  </sheetViews>
  <sheetFormatPr defaultColWidth="9.8984375" defaultRowHeight="7.75" x14ac:dyDescent="0.15"/>
  <cols>
    <col min="1" max="1" width="3.296875" style="713" customWidth="1"/>
    <col min="2" max="2" width="23" style="714" customWidth="1"/>
    <col min="3" max="3" width="1.59765625" style="714" customWidth="1"/>
    <col min="4" max="4" width="5.19921875" style="748" customWidth="1"/>
    <col min="5" max="5" width="1.5" style="748" customWidth="1"/>
    <col min="6" max="6" width="6.796875" style="714" customWidth="1"/>
    <col min="7" max="7" width="6.796875" style="793" customWidth="1"/>
    <col min="8" max="8" width="7.296875" style="769" customWidth="1"/>
    <col min="9" max="9" width="6.69921875" style="769" customWidth="1"/>
    <col min="10" max="10" width="7.09765625" style="769" customWidth="1"/>
    <col min="11" max="11" width="6.69921875" style="769" customWidth="1"/>
    <col min="12" max="12" width="7.296875" style="769" customWidth="1"/>
    <col min="13" max="13" width="7" style="769" customWidth="1"/>
    <col min="14" max="14" width="6.796875" style="769" customWidth="1"/>
    <col min="15" max="15" width="7.5" style="769" customWidth="1"/>
    <col min="16" max="16" width="6.8984375" style="769" customWidth="1"/>
    <col min="17" max="17" width="6.69921875" style="772" customWidth="1"/>
    <col min="18" max="18" width="10.69921875" style="769" customWidth="1"/>
    <col min="19" max="19" width="3.09765625" style="714" customWidth="1"/>
    <col min="20" max="20" width="7.3984375" style="714" customWidth="1"/>
    <col min="21" max="16384" width="9.8984375" style="714"/>
  </cols>
  <sheetData>
    <row r="1" spans="1:20" x14ac:dyDescent="0.15">
      <c r="D1" s="715"/>
      <c r="E1" s="715"/>
      <c r="G1" s="716"/>
      <c r="H1" s="717"/>
      <c r="I1" s="717"/>
      <c r="J1" s="717"/>
      <c r="K1" s="717"/>
      <c r="L1" s="717"/>
      <c r="M1" s="717"/>
      <c r="N1" s="717"/>
      <c r="O1" s="717"/>
      <c r="P1" s="717"/>
      <c r="Q1" s="718"/>
      <c r="R1" s="717"/>
    </row>
    <row r="2" spans="1:20" s="724" customFormat="1" ht="11.65" x14ac:dyDescent="0.25">
      <c r="A2" s="719"/>
      <c r="B2" s="720" t="s">
        <v>488</v>
      </c>
      <c r="C2" s="720"/>
      <c r="D2" s="721"/>
      <c r="E2" s="721"/>
      <c r="F2" s="720"/>
      <c r="G2" s="720"/>
      <c r="H2" s="722"/>
      <c r="I2" s="722"/>
      <c r="J2" s="722"/>
      <c r="K2" s="722"/>
      <c r="L2" s="722"/>
      <c r="M2" s="722"/>
      <c r="N2" s="722"/>
      <c r="O2" s="722"/>
      <c r="P2" s="722"/>
      <c r="Q2" s="723"/>
      <c r="R2" s="722"/>
    </row>
    <row r="3" spans="1:20" s="731" customFormat="1" ht="10" x14ac:dyDescent="0.2">
      <c r="A3" s="725"/>
      <c r="B3" s="726">
        <f>'[1]OA To Do &amp; Notes'!D3</f>
        <v>44470</v>
      </c>
      <c r="C3" s="726"/>
      <c r="D3" s="727"/>
      <c r="E3" s="727"/>
      <c r="F3" s="726"/>
      <c r="G3" s="728"/>
      <c r="H3" s="728"/>
      <c r="I3" s="729"/>
      <c r="J3" s="729"/>
      <c r="K3" s="729"/>
      <c r="L3" s="729"/>
      <c r="M3" s="729"/>
      <c r="N3" s="729"/>
      <c r="O3" s="729"/>
      <c r="P3" s="729"/>
      <c r="Q3" s="730"/>
      <c r="R3" s="729"/>
    </row>
    <row r="4" spans="1:20" x14ac:dyDescent="0.15">
      <c r="B4" s="716"/>
      <c r="C4" s="716"/>
      <c r="D4" s="715"/>
      <c r="E4" s="715"/>
      <c r="F4" s="716"/>
      <c r="G4" s="716"/>
      <c r="H4" s="717"/>
      <c r="I4" s="717"/>
      <c r="J4" s="717"/>
      <c r="K4" s="717"/>
      <c r="L4" s="717"/>
      <c r="M4" s="717"/>
      <c r="N4" s="717"/>
      <c r="O4" s="717"/>
      <c r="P4" s="717"/>
      <c r="Q4" s="718"/>
      <c r="R4" s="717"/>
    </row>
    <row r="5" spans="1:20" x14ac:dyDescent="0.15">
      <c r="B5" s="716"/>
      <c r="C5" s="716"/>
      <c r="D5" s="715"/>
      <c r="E5" s="715"/>
      <c r="F5" s="716"/>
      <c r="G5" s="716"/>
      <c r="H5" s="717"/>
      <c r="I5" s="717"/>
      <c r="J5" s="717"/>
      <c r="K5" s="717"/>
      <c r="L5" s="717"/>
      <c r="M5" s="717"/>
      <c r="N5" s="717"/>
      <c r="O5" s="717"/>
      <c r="P5" s="717"/>
      <c r="Q5" s="718"/>
      <c r="R5" s="717"/>
    </row>
    <row r="6" spans="1:20" x14ac:dyDescent="0.15">
      <c r="B6" s="716"/>
      <c r="C6" s="716"/>
      <c r="D6" s="715"/>
      <c r="E6" s="715"/>
      <c r="F6" s="716"/>
      <c r="G6" s="716"/>
      <c r="H6" s="717"/>
      <c r="I6" s="717"/>
      <c r="J6" s="717"/>
      <c r="K6" s="717"/>
      <c r="L6" s="717"/>
      <c r="M6" s="717"/>
      <c r="N6" s="717"/>
      <c r="O6" s="717"/>
      <c r="P6" s="717"/>
      <c r="Q6" s="718"/>
      <c r="R6" s="717"/>
    </row>
    <row r="7" spans="1:20" s="733" customFormat="1" x14ac:dyDescent="0.15">
      <c r="A7" s="732"/>
      <c r="B7" s="733" t="s">
        <v>489</v>
      </c>
      <c r="D7" s="732">
        <v>44440</v>
      </c>
      <c r="E7" s="732"/>
      <c r="F7" s="732">
        <v>44470</v>
      </c>
      <c r="G7" s="732">
        <v>44501</v>
      </c>
      <c r="H7" s="732">
        <v>44531</v>
      </c>
      <c r="I7" s="732">
        <v>44562</v>
      </c>
      <c r="J7" s="732">
        <v>44593</v>
      </c>
      <c r="K7" s="732">
        <v>44621</v>
      </c>
      <c r="L7" s="732">
        <v>44652</v>
      </c>
      <c r="M7" s="732">
        <v>44682</v>
      </c>
      <c r="N7" s="732">
        <v>44713</v>
      </c>
      <c r="O7" s="732">
        <v>44743</v>
      </c>
      <c r="P7" s="732">
        <v>44774</v>
      </c>
      <c r="Q7" s="732">
        <v>44805</v>
      </c>
      <c r="R7" s="732" t="s">
        <v>490</v>
      </c>
    </row>
    <row r="8" spans="1:20" s="735" customFormat="1" x14ac:dyDescent="0.15">
      <c r="A8" s="734"/>
      <c r="B8" s="735" t="s">
        <v>491</v>
      </c>
      <c r="D8" s="736" t="s">
        <v>492</v>
      </c>
      <c r="E8" s="736"/>
      <c r="F8" s="734">
        <v>44498</v>
      </c>
      <c r="G8" s="734"/>
      <c r="H8" s="734"/>
      <c r="I8" s="734"/>
      <c r="J8" s="734"/>
      <c r="K8" s="734"/>
      <c r="L8" s="734"/>
      <c r="M8" s="734"/>
      <c r="N8" s="734"/>
      <c r="O8" s="734"/>
      <c r="P8" s="734"/>
      <c r="Q8" s="734"/>
      <c r="R8" s="734"/>
    </row>
    <row r="9" spans="1:20" x14ac:dyDescent="0.15">
      <c r="D9" s="737"/>
      <c r="E9" s="737"/>
      <c r="F9" s="738"/>
      <c r="G9" s="739"/>
      <c r="H9" s="739"/>
      <c r="I9" s="739"/>
      <c r="J9" s="739"/>
      <c r="K9" s="739"/>
      <c r="L9" s="739"/>
      <c r="M9" s="739"/>
      <c r="N9" s="739"/>
      <c r="O9" s="739"/>
      <c r="P9" s="739"/>
      <c r="Q9" s="718"/>
      <c r="R9" s="740"/>
    </row>
    <row r="10" spans="1:20" x14ac:dyDescent="0.15">
      <c r="D10" s="737"/>
      <c r="E10" s="737"/>
      <c r="F10" s="738"/>
      <c r="G10" s="739"/>
      <c r="H10" s="739"/>
      <c r="I10" s="739"/>
      <c r="J10" s="739"/>
      <c r="K10" s="739"/>
      <c r="L10" s="739"/>
      <c r="M10" s="739"/>
      <c r="N10" s="739"/>
      <c r="O10" s="739"/>
      <c r="P10" s="739"/>
      <c r="Q10" s="718"/>
      <c r="R10" s="740"/>
    </row>
    <row r="11" spans="1:20" x14ac:dyDescent="0.15">
      <c r="D11" s="737"/>
      <c r="E11" s="737"/>
      <c r="F11" s="738"/>
      <c r="G11" s="739"/>
      <c r="H11" s="739"/>
      <c r="I11" s="739"/>
      <c r="J11" s="739"/>
      <c r="K11" s="739"/>
      <c r="L11" s="739"/>
      <c r="M11" s="739"/>
      <c r="N11" s="739"/>
      <c r="O11" s="739"/>
      <c r="P11" s="739"/>
      <c r="Q11" s="718"/>
      <c r="R11" s="740"/>
    </row>
    <row r="12" spans="1:20" s="742" customFormat="1" ht="10" x14ac:dyDescent="0.2">
      <c r="A12" s="741"/>
      <c r="B12" s="742" t="s">
        <v>493</v>
      </c>
      <c r="D12" s="743"/>
      <c r="E12" s="743"/>
      <c r="F12" s="744"/>
      <c r="G12" s="745"/>
      <c r="H12" s="745"/>
      <c r="I12" s="745"/>
      <c r="J12" s="745"/>
      <c r="K12" s="745"/>
      <c r="L12" s="745"/>
      <c r="M12" s="745"/>
      <c r="N12" s="745"/>
      <c r="O12" s="745"/>
      <c r="P12" s="745"/>
      <c r="Q12" s="745"/>
      <c r="R12" s="745"/>
      <c r="S12" s="745"/>
      <c r="T12" s="745"/>
    </row>
    <row r="13" spans="1:20" x14ac:dyDescent="0.15">
      <c r="D13" s="737"/>
      <c r="E13" s="737"/>
      <c r="F13" s="738"/>
      <c r="G13" s="739"/>
      <c r="H13" s="739"/>
      <c r="I13" s="739"/>
      <c r="J13" s="739"/>
      <c r="K13" s="739"/>
      <c r="L13" s="739"/>
      <c r="M13" s="739"/>
      <c r="N13" s="739"/>
      <c r="O13" s="739"/>
      <c r="P13" s="739"/>
      <c r="Q13" s="718"/>
      <c r="R13" s="740"/>
    </row>
    <row r="14" spans="1:20" s="716" customFormat="1" x14ac:dyDescent="0.15">
      <c r="A14" s="746"/>
      <c r="B14" s="197" t="s">
        <v>494</v>
      </c>
      <c r="C14" s="197"/>
      <c r="D14" s="747">
        <v>395</v>
      </c>
      <c r="E14" s="747"/>
      <c r="F14" s="747">
        <v>395</v>
      </c>
      <c r="G14" s="747">
        <v>0</v>
      </c>
      <c r="H14" s="747">
        <v>0</v>
      </c>
      <c r="I14" s="747">
        <v>0</v>
      </c>
      <c r="J14" s="747">
        <v>0</v>
      </c>
      <c r="K14" s="747">
        <v>0</v>
      </c>
      <c r="L14" s="747">
        <v>0</v>
      </c>
      <c r="M14" s="747">
        <v>0</v>
      </c>
      <c r="N14" s="747">
        <v>0</v>
      </c>
      <c r="O14" s="747">
        <v>0</v>
      </c>
      <c r="P14" s="747">
        <v>0</v>
      </c>
      <c r="Q14" s="747">
        <v>0</v>
      </c>
      <c r="R14" s="747"/>
    </row>
    <row r="15" spans="1:20" x14ac:dyDescent="0.15">
      <c r="B15" s="198" t="s">
        <v>495</v>
      </c>
      <c r="C15" s="198"/>
      <c r="D15" s="748">
        <v>11</v>
      </c>
      <c r="F15" s="749">
        <v>11</v>
      </c>
      <c r="G15" s="749">
        <v>0</v>
      </c>
      <c r="H15" s="749">
        <v>0</v>
      </c>
      <c r="I15" s="749">
        <v>0</v>
      </c>
      <c r="J15" s="749">
        <v>0</v>
      </c>
      <c r="K15" s="749">
        <v>0</v>
      </c>
      <c r="L15" s="749">
        <v>0</v>
      </c>
      <c r="M15" s="749">
        <v>0</v>
      </c>
      <c r="N15" s="749">
        <v>0</v>
      </c>
      <c r="O15" s="749">
        <v>0</v>
      </c>
      <c r="P15" s="749">
        <v>0</v>
      </c>
      <c r="Q15" s="749">
        <v>0</v>
      </c>
      <c r="R15" s="749"/>
    </row>
    <row r="16" spans="1:20" x14ac:dyDescent="0.15">
      <c r="B16" s="198" t="s">
        <v>496</v>
      </c>
      <c r="C16" s="198"/>
      <c r="D16" s="748">
        <v>27</v>
      </c>
      <c r="F16" s="749">
        <v>27</v>
      </c>
      <c r="G16" s="749">
        <v>0</v>
      </c>
      <c r="H16" s="749">
        <v>0</v>
      </c>
      <c r="I16" s="749">
        <v>0</v>
      </c>
      <c r="J16" s="749">
        <v>0</v>
      </c>
      <c r="K16" s="749">
        <v>0</v>
      </c>
      <c r="L16" s="749">
        <v>0</v>
      </c>
      <c r="M16" s="749">
        <v>0</v>
      </c>
      <c r="N16" s="749">
        <v>0</v>
      </c>
      <c r="O16" s="749">
        <v>0</v>
      </c>
      <c r="P16" s="749">
        <v>0</v>
      </c>
      <c r="Q16" s="749">
        <v>0</v>
      </c>
      <c r="R16" s="749"/>
    </row>
    <row r="17" spans="1:18" x14ac:dyDescent="0.15">
      <c r="B17" s="198" t="s">
        <v>497</v>
      </c>
      <c r="C17" s="198"/>
      <c r="D17" s="748">
        <v>68</v>
      </c>
      <c r="F17" s="749">
        <v>68</v>
      </c>
      <c r="G17" s="749">
        <v>0</v>
      </c>
      <c r="H17" s="749">
        <v>0</v>
      </c>
      <c r="I17" s="749">
        <v>0</v>
      </c>
      <c r="J17" s="749">
        <v>0</v>
      </c>
      <c r="K17" s="749">
        <v>0</v>
      </c>
      <c r="L17" s="749">
        <v>0</v>
      </c>
      <c r="M17" s="749">
        <v>0</v>
      </c>
      <c r="N17" s="749">
        <v>0</v>
      </c>
      <c r="O17" s="749">
        <v>0</v>
      </c>
      <c r="P17" s="749">
        <v>0</v>
      </c>
      <c r="Q17" s="749">
        <v>0</v>
      </c>
      <c r="R17" s="749"/>
    </row>
    <row r="18" spans="1:18" x14ac:dyDescent="0.15">
      <c r="B18" s="198" t="s">
        <v>498</v>
      </c>
      <c r="C18" s="198"/>
      <c r="D18" s="748">
        <v>80</v>
      </c>
      <c r="F18" s="749">
        <v>80</v>
      </c>
      <c r="G18" s="749">
        <v>0</v>
      </c>
      <c r="H18" s="749">
        <v>0</v>
      </c>
      <c r="I18" s="749">
        <v>0</v>
      </c>
      <c r="J18" s="749">
        <v>0</v>
      </c>
      <c r="K18" s="749">
        <v>0</v>
      </c>
      <c r="L18" s="749">
        <v>0</v>
      </c>
      <c r="M18" s="749">
        <v>0</v>
      </c>
      <c r="N18" s="749">
        <v>0</v>
      </c>
      <c r="O18" s="749">
        <v>0</v>
      </c>
      <c r="P18" s="749">
        <v>0</v>
      </c>
      <c r="Q18" s="749">
        <v>0</v>
      </c>
      <c r="R18" s="749"/>
    </row>
    <row r="19" spans="1:18" s="716" customFormat="1" x14ac:dyDescent="0.15">
      <c r="A19" s="746"/>
      <c r="B19" s="259" t="s">
        <v>342</v>
      </c>
      <c r="C19" s="259"/>
      <c r="D19" s="750">
        <f>SUM(D10:D18)</f>
        <v>581</v>
      </c>
      <c r="E19" s="750"/>
      <c r="F19" s="750">
        <f>SUM(F14:F18)</f>
        <v>581</v>
      </c>
      <c r="G19" s="750">
        <f t="shared" ref="G19:Q19" si="0">SUM(G14:G18)</f>
        <v>0</v>
      </c>
      <c r="H19" s="750">
        <f t="shared" si="0"/>
        <v>0</v>
      </c>
      <c r="I19" s="750">
        <f t="shared" si="0"/>
        <v>0</v>
      </c>
      <c r="J19" s="750">
        <f t="shared" si="0"/>
        <v>0</v>
      </c>
      <c r="K19" s="750">
        <f t="shared" si="0"/>
        <v>0</v>
      </c>
      <c r="L19" s="750">
        <f t="shared" si="0"/>
        <v>0</v>
      </c>
      <c r="M19" s="750">
        <f t="shared" si="0"/>
        <v>0</v>
      </c>
      <c r="N19" s="750">
        <f t="shared" si="0"/>
        <v>0</v>
      </c>
      <c r="O19" s="750">
        <f t="shared" si="0"/>
        <v>0</v>
      </c>
      <c r="P19" s="750">
        <f t="shared" si="0"/>
        <v>0</v>
      </c>
      <c r="Q19" s="750">
        <f t="shared" si="0"/>
        <v>0</v>
      </c>
      <c r="R19" s="750"/>
    </row>
    <row r="20" spans="1:18" x14ac:dyDescent="0.15">
      <c r="B20" s="198"/>
      <c r="C20" s="198"/>
      <c r="F20" s="749"/>
      <c r="G20" s="749"/>
      <c r="H20" s="749"/>
      <c r="I20" s="749"/>
      <c r="J20" s="749"/>
      <c r="K20" s="749"/>
      <c r="L20" s="749"/>
      <c r="M20" s="749"/>
      <c r="N20" s="749"/>
      <c r="O20" s="749"/>
      <c r="P20" s="749"/>
      <c r="Q20" s="749"/>
      <c r="R20" s="749"/>
    </row>
    <row r="21" spans="1:18" x14ac:dyDescent="0.15">
      <c r="B21" s="198" t="s">
        <v>499</v>
      </c>
      <c r="C21" s="198"/>
      <c r="D21" s="748">
        <v>4</v>
      </c>
      <c r="F21" s="749">
        <v>5</v>
      </c>
      <c r="G21" s="749">
        <v>0</v>
      </c>
      <c r="H21" s="749">
        <v>0</v>
      </c>
      <c r="I21" s="749">
        <v>0</v>
      </c>
      <c r="J21" s="749">
        <v>0</v>
      </c>
      <c r="K21" s="749">
        <v>0</v>
      </c>
      <c r="L21" s="749">
        <v>0</v>
      </c>
      <c r="M21" s="749">
        <v>0</v>
      </c>
      <c r="N21" s="749">
        <v>0</v>
      </c>
      <c r="O21" s="749">
        <v>0</v>
      </c>
      <c r="P21" s="749">
        <v>0</v>
      </c>
      <c r="Q21" s="749">
        <v>0</v>
      </c>
      <c r="R21" s="749"/>
    </row>
    <row r="22" spans="1:18" s="716" customFormat="1" x14ac:dyDescent="0.15">
      <c r="A22" s="746"/>
      <c r="B22" s="259" t="s">
        <v>500</v>
      </c>
      <c r="C22" s="259"/>
      <c r="D22" s="750">
        <f>SUM(D19+D21)</f>
        <v>585</v>
      </c>
      <c r="E22" s="750"/>
      <c r="F22" s="750">
        <f>SUM(F19+F21)</f>
        <v>586</v>
      </c>
      <c r="G22" s="750">
        <f t="shared" ref="G22:Q22" si="1">SUM(G19+G21)</f>
        <v>0</v>
      </c>
      <c r="H22" s="750">
        <f t="shared" si="1"/>
        <v>0</v>
      </c>
      <c r="I22" s="750">
        <f t="shared" si="1"/>
        <v>0</v>
      </c>
      <c r="J22" s="750">
        <f t="shared" si="1"/>
        <v>0</v>
      </c>
      <c r="K22" s="750">
        <f t="shared" si="1"/>
        <v>0</v>
      </c>
      <c r="L22" s="750">
        <f t="shared" si="1"/>
        <v>0</v>
      </c>
      <c r="M22" s="750">
        <f t="shared" si="1"/>
        <v>0</v>
      </c>
      <c r="N22" s="750">
        <f t="shared" si="1"/>
        <v>0</v>
      </c>
      <c r="O22" s="750">
        <f t="shared" si="1"/>
        <v>0</v>
      </c>
      <c r="P22" s="750">
        <f t="shared" si="1"/>
        <v>0</v>
      </c>
      <c r="Q22" s="750">
        <f t="shared" si="1"/>
        <v>0</v>
      </c>
      <c r="R22" s="750"/>
    </row>
    <row r="23" spans="1:18" x14ac:dyDescent="0.15">
      <c r="F23" s="751"/>
      <c r="G23" s="751"/>
      <c r="H23" s="751"/>
      <c r="I23" s="751"/>
      <c r="J23" s="751"/>
      <c r="K23" s="751"/>
      <c r="L23" s="751"/>
      <c r="M23" s="751"/>
      <c r="N23" s="751"/>
      <c r="O23" s="751"/>
      <c r="P23" s="751"/>
      <c r="Q23" s="751"/>
      <c r="R23" s="751"/>
    </row>
    <row r="24" spans="1:18" s="716" customFormat="1" x14ac:dyDescent="0.15">
      <c r="A24" s="746"/>
      <c r="B24" s="752" t="s">
        <v>501</v>
      </c>
      <c r="C24" s="752"/>
      <c r="D24" s="753">
        <v>4</v>
      </c>
      <c r="E24" s="753"/>
      <c r="F24" s="753">
        <v>0</v>
      </c>
      <c r="G24" s="753">
        <v>0</v>
      </c>
      <c r="H24" s="753">
        <v>0</v>
      </c>
      <c r="I24" s="753">
        <v>0</v>
      </c>
      <c r="J24" s="753">
        <v>0</v>
      </c>
      <c r="K24" s="753">
        <v>0</v>
      </c>
      <c r="L24" s="753">
        <v>0</v>
      </c>
      <c r="M24" s="753">
        <v>0</v>
      </c>
      <c r="N24" s="753">
        <v>0</v>
      </c>
      <c r="O24" s="753">
        <v>0</v>
      </c>
      <c r="P24" s="753">
        <v>0</v>
      </c>
      <c r="Q24" s="753">
        <v>0</v>
      </c>
      <c r="R24" s="753"/>
    </row>
    <row r="25" spans="1:18" x14ac:dyDescent="0.15">
      <c r="F25" s="751"/>
      <c r="G25" s="751"/>
      <c r="H25" s="751"/>
      <c r="I25" s="751"/>
      <c r="J25" s="751"/>
      <c r="K25" s="751"/>
      <c r="L25" s="751"/>
      <c r="M25" s="751"/>
      <c r="N25" s="751"/>
      <c r="O25" s="751"/>
      <c r="P25" s="751"/>
      <c r="Q25" s="751"/>
      <c r="R25" s="751"/>
    </row>
    <row r="26" spans="1:18" x14ac:dyDescent="0.15">
      <c r="F26" s="751"/>
      <c r="G26" s="751"/>
      <c r="H26" s="751"/>
      <c r="I26" s="751"/>
      <c r="J26" s="751"/>
      <c r="K26" s="751"/>
      <c r="L26" s="751"/>
      <c r="M26" s="751"/>
      <c r="N26" s="751"/>
      <c r="O26" s="751"/>
      <c r="P26" s="751"/>
      <c r="Q26" s="751"/>
      <c r="R26" s="751"/>
    </row>
    <row r="27" spans="1:18" x14ac:dyDescent="0.15">
      <c r="F27" s="751"/>
      <c r="G27" s="751"/>
      <c r="H27" s="751"/>
      <c r="I27" s="751"/>
      <c r="J27" s="751"/>
      <c r="K27" s="751"/>
      <c r="L27" s="751"/>
      <c r="M27" s="751"/>
      <c r="N27" s="751"/>
      <c r="O27" s="751"/>
      <c r="P27" s="751"/>
      <c r="Q27" s="751"/>
      <c r="R27" s="751"/>
    </row>
    <row r="28" spans="1:18" s="755" customFormat="1" ht="10" x14ac:dyDescent="0.2">
      <c r="A28" s="741"/>
      <c r="B28" s="742" t="s">
        <v>502</v>
      </c>
      <c r="C28" s="742"/>
      <c r="D28" s="754"/>
      <c r="E28" s="754"/>
      <c r="F28" s="754"/>
      <c r="G28" s="754"/>
      <c r="H28" s="754"/>
      <c r="I28" s="754"/>
      <c r="J28" s="754"/>
      <c r="K28" s="754"/>
      <c r="L28" s="754"/>
      <c r="M28" s="754"/>
      <c r="N28" s="754"/>
      <c r="O28" s="754"/>
      <c r="P28" s="754"/>
      <c r="Q28" s="754"/>
      <c r="R28" s="754"/>
    </row>
    <row r="29" spans="1:18" x14ac:dyDescent="0.15">
      <c r="F29" s="756"/>
      <c r="G29" s="756"/>
      <c r="H29" s="756"/>
      <c r="I29" s="756"/>
      <c r="J29" s="756"/>
      <c r="K29" s="756"/>
      <c r="L29" s="756"/>
      <c r="M29" s="756"/>
      <c r="N29" s="756"/>
      <c r="O29" s="756"/>
      <c r="P29" s="756"/>
      <c r="Q29" s="756"/>
      <c r="R29" s="756"/>
    </row>
    <row r="30" spans="1:18" x14ac:dyDescent="0.15">
      <c r="B30" s="714" t="s">
        <v>503</v>
      </c>
      <c r="D30" s="748">
        <f>D14</f>
        <v>395</v>
      </c>
      <c r="F30" s="751">
        <v>0</v>
      </c>
      <c r="G30" s="751">
        <v>0</v>
      </c>
      <c r="H30" s="751">
        <v>0</v>
      </c>
      <c r="I30" s="751">
        <v>0</v>
      </c>
      <c r="J30" s="751">
        <v>0</v>
      </c>
      <c r="K30" s="751">
        <v>0</v>
      </c>
      <c r="L30" s="751">
        <v>0</v>
      </c>
      <c r="M30" s="751">
        <v>0</v>
      </c>
      <c r="N30" s="751">
        <v>0</v>
      </c>
      <c r="O30" s="751">
        <v>0</v>
      </c>
      <c r="P30" s="751">
        <v>0</v>
      </c>
      <c r="Q30" s="751">
        <v>0</v>
      </c>
      <c r="R30" s="751"/>
    </row>
    <row r="31" spans="1:18" x14ac:dyDescent="0.15">
      <c r="B31" s="714" t="s">
        <v>504</v>
      </c>
      <c r="D31" s="748">
        <f t="shared" ref="D31:D34" si="2">D15</f>
        <v>11</v>
      </c>
      <c r="F31" s="751">
        <v>0</v>
      </c>
      <c r="G31" s="751">
        <v>0</v>
      </c>
      <c r="H31" s="751">
        <v>0</v>
      </c>
      <c r="I31" s="751">
        <v>0</v>
      </c>
      <c r="J31" s="751">
        <v>0</v>
      </c>
      <c r="K31" s="751">
        <v>0</v>
      </c>
      <c r="L31" s="751">
        <v>0</v>
      </c>
      <c r="M31" s="751">
        <v>0</v>
      </c>
      <c r="N31" s="751">
        <v>0</v>
      </c>
      <c r="O31" s="751">
        <v>0</v>
      </c>
      <c r="P31" s="751">
        <v>0</v>
      </c>
      <c r="Q31" s="751">
        <v>0</v>
      </c>
      <c r="R31" s="751"/>
    </row>
    <row r="32" spans="1:18" x14ac:dyDescent="0.15">
      <c r="B32" s="714" t="s">
        <v>505</v>
      </c>
      <c r="D32" s="748">
        <f t="shared" si="2"/>
        <v>27</v>
      </c>
      <c r="F32" s="751">
        <v>0</v>
      </c>
      <c r="G32" s="751">
        <v>0</v>
      </c>
      <c r="H32" s="751">
        <v>0</v>
      </c>
      <c r="I32" s="751">
        <v>0</v>
      </c>
      <c r="J32" s="751">
        <v>0</v>
      </c>
      <c r="K32" s="751">
        <v>0</v>
      </c>
      <c r="L32" s="751">
        <v>0</v>
      </c>
      <c r="M32" s="751">
        <v>0</v>
      </c>
      <c r="N32" s="751">
        <v>0</v>
      </c>
      <c r="O32" s="751">
        <v>0</v>
      </c>
      <c r="P32" s="751">
        <v>0</v>
      </c>
      <c r="Q32" s="751">
        <v>0</v>
      </c>
      <c r="R32" s="751"/>
    </row>
    <row r="33" spans="1:18" x14ac:dyDescent="0.15">
      <c r="B33" s="714" t="s">
        <v>506</v>
      </c>
      <c r="D33" s="748">
        <f t="shared" si="2"/>
        <v>68</v>
      </c>
      <c r="F33" s="751">
        <v>0</v>
      </c>
      <c r="G33" s="751">
        <v>0</v>
      </c>
      <c r="H33" s="751">
        <v>0</v>
      </c>
      <c r="I33" s="751">
        <v>0</v>
      </c>
      <c r="J33" s="751">
        <v>0</v>
      </c>
      <c r="K33" s="751">
        <v>0</v>
      </c>
      <c r="L33" s="751">
        <v>0</v>
      </c>
      <c r="M33" s="751">
        <v>0</v>
      </c>
      <c r="N33" s="751">
        <v>0</v>
      </c>
      <c r="O33" s="751">
        <v>0</v>
      </c>
      <c r="P33" s="751">
        <v>0</v>
      </c>
      <c r="Q33" s="751">
        <v>0</v>
      </c>
      <c r="R33" s="751"/>
    </row>
    <row r="34" spans="1:18" x14ac:dyDescent="0.15">
      <c r="B34" s="714" t="s">
        <v>507</v>
      </c>
      <c r="D34" s="748">
        <f t="shared" si="2"/>
        <v>80</v>
      </c>
      <c r="F34" s="751">
        <v>0</v>
      </c>
      <c r="G34" s="751">
        <v>0</v>
      </c>
      <c r="H34" s="751">
        <v>0</v>
      </c>
      <c r="I34" s="751">
        <v>0</v>
      </c>
      <c r="J34" s="751">
        <v>0</v>
      </c>
      <c r="K34" s="751">
        <v>0</v>
      </c>
      <c r="L34" s="751">
        <v>0</v>
      </c>
      <c r="M34" s="751">
        <v>0</v>
      </c>
      <c r="N34" s="751">
        <v>0</v>
      </c>
      <c r="O34" s="751">
        <v>0</v>
      </c>
      <c r="P34" s="751">
        <v>0</v>
      </c>
      <c r="Q34" s="751">
        <v>0</v>
      </c>
      <c r="R34" s="751"/>
    </row>
    <row r="35" spans="1:18" s="716" customFormat="1" x14ac:dyDescent="0.15">
      <c r="A35" s="746"/>
      <c r="B35" s="242" t="s">
        <v>500</v>
      </c>
      <c r="C35" s="242"/>
      <c r="D35" s="757">
        <f>SUM(D30:D34)</f>
        <v>581</v>
      </c>
      <c r="E35" s="757"/>
      <c r="F35" s="758">
        <f>SUM(F30:F34)</f>
        <v>0</v>
      </c>
      <c r="G35" s="758">
        <f t="shared" ref="G35:Q35" si="3">SUM(G30:G34)</f>
        <v>0</v>
      </c>
      <c r="H35" s="758">
        <f t="shared" si="3"/>
        <v>0</v>
      </c>
      <c r="I35" s="758">
        <f t="shared" si="3"/>
        <v>0</v>
      </c>
      <c r="J35" s="758">
        <f t="shared" si="3"/>
        <v>0</v>
      </c>
      <c r="K35" s="758">
        <f t="shared" si="3"/>
        <v>0</v>
      </c>
      <c r="L35" s="758">
        <f t="shared" si="3"/>
        <v>0</v>
      </c>
      <c r="M35" s="758">
        <f t="shared" si="3"/>
        <v>0</v>
      </c>
      <c r="N35" s="758">
        <f t="shared" si="3"/>
        <v>0</v>
      </c>
      <c r="O35" s="758">
        <f t="shared" si="3"/>
        <v>0</v>
      </c>
      <c r="P35" s="758">
        <f t="shared" si="3"/>
        <v>0</v>
      </c>
      <c r="Q35" s="758">
        <f t="shared" si="3"/>
        <v>0</v>
      </c>
      <c r="R35" s="758"/>
    </row>
    <row r="36" spans="1:18" x14ac:dyDescent="0.15">
      <c r="F36" s="751"/>
      <c r="G36" s="751"/>
      <c r="H36" s="751"/>
      <c r="I36" s="751"/>
      <c r="J36" s="751"/>
      <c r="K36" s="751"/>
      <c r="L36" s="751"/>
      <c r="M36" s="751"/>
      <c r="N36" s="751"/>
      <c r="O36" s="751"/>
      <c r="P36" s="751"/>
      <c r="Q36" s="751"/>
      <c r="R36" s="751"/>
    </row>
    <row r="37" spans="1:18" x14ac:dyDescent="0.15">
      <c r="F37" s="751"/>
      <c r="G37" s="751"/>
      <c r="H37" s="751"/>
      <c r="I37" s="751"/>
      <c r="J37" s="751"/>
      <c r="K37" s="751"/>
      <c r="L37" s="751"/>
      <c r="M37" s="751"/>
      <c r="N37" s="751"/>
      <c r="O37" s="751"/>
      <c r="P37" s="751"/>
      <c r="Q37" s="751"/>
      <c r="R37" s="751"/>
    </row>
    <row r="38" spans="1:18" x14ac:dyDescent="0.15">
      <c r="F38" s="751"/>
      <c r="G38" s="751"/>
      <c r="H38" s="751"/>
      <c r="I38" s="751"/>
      <c r="J38" s="751"/>
      <c r="K38" s="751"/>
      <c r="L38" s="751"/>
      <c r="M38" s="751"/>
      <c r="N38" s="751"/>
      <c r="O38" s="751"/>
      <c r="P38" s="751"/>
      <c r="Q38" s="751"/>
      <c r="R38" s="751"/>
    </row>
    <row r="39" spans="1:18" s="755" customFormat="1" ht="10" x14ac:dyDescent="0.2">
      <c r="A39" s="741"/>
      <c r="B39" s="742" t="s">
        <v>508</v>
      </c>
      <c r="C39" s="742"/>
      <c r="D39" s="754"/>
      <c r="E39" s="754"/>
      <c r="F39" s="754"/>
      <c r="G39" s="754"/>
      <c r="H39" s="754"/>
      <c r="I39" s="754"/>
      <c r="J39" s="754"/>
      <c r="K39" s="754"/>
      <c r="L39" s="754"/>
      <c r="M39" s="754"/>
      <c r="N39" s="754"/>
      <c r="O39" s="754"/>
      <c r="P39" s="754"/>
      <c r="Q39" s="754"/>
      <c r="R39" s="754"/>
    </row>
    <row r="40" spans="1:18" x14ac:dyDescent="0.15">
      <c r="F40" s="751"/>
      <c r="G40" s="751"/>
      <c r="H40" s="751"/>
      <c r="I40" s="751"/>
      <c r="J40" s="751"/>
      <c r="K40" s="751"/>
      <c r="L40" s="751"/>
      <c r="M40" s="751"/>
      <c r="N40" s="751"/>
      <c r="O40" s="751"/>
      <c r="P40" s="751"/>
      <c r="Q40" s="751"/>
      <c r="R40" s="751"/>
    </row>
    <row r="41" spans="1:18" x14ac:dyDescent="0.15">
      <c r="B41" s="714" t="s">
        <v>509</v>
      </c>
      <c r="F41" s="746">
        <v>0</v>
      </c>
      <c r="G41" s="737">
        <v>0</v>
      </c>
      <c r="H41" s="737">
        <v>0</v>
      </c>
      <c r="I41" s="737">
        <v>0</v>
      </c>
      <c r="J41" s="737">
        <v>0</v>
      </c>
      <c r="K41" s="737">
        <v>0</v>
      </c>
      <c r="L41" s="737">
        <v>0</v>
      </c>
      <c r="M41" s="737">
        <v>0</v>
      </c>
      <c r="N41" s="737">
        <v>0</v>
      </c>
      <c r="O41" s="737">
        <v>0</v>
      </c>
      <c r="P41" s="737">
        <v>0</v>
      </c>
      <c r="Q41" s="737">
        <v>0</v>
      </c>
      <c r="R41" s="751"/>
    </row>
    <row r="42" spans="1:18" x14ac:dyDescent="0.15">
      <c r="B42" s="714" t="s">
        <v>510</v>
      </c>
      <c r="F42" s="737">
        <v>0</v>
      </c>
      <c r="G42" s="737">
        <v>0</v>
      </c>
      <c r="H42" s="737">
        <v>0</v>
      </c>
      <c r="I42" s="737">
        <v>0</v>
      </c>
      <c r="J42" s="737">
        <v>0</v>
      </c>
      <c r="K42" s="737">
        <v>0</v>
      </c>
      <c r="L42" s="737">
        <v>0</v>
      </c>
      <c r="M42" s="737">
        <v>0</v>
      </c>
      <c r="N42" s="737">
        <v>0</v>
      </c>
      <c r="O42" s="737">
        <v>0</v>
      </c>
      <c r="P42" s="737">
        <v>0</v>
      </c>
      <c r="Q42" s="737">
        <v>0</v>
      </c>
      <c r="R42" s="751"/>
    </row>
    <row r="43" spans="1:18" x14ac:dyDescent="0.15">
      <c r="B43" s="714" t="s">
        <v>511</v>
      </c>
      <c r="F43" s="737">
        <v>0</v>
      </c>
      <c r="G43" s="737">
        <v>0</v>
      </c>
      <c r="H43" s="737">
        <v>0</v>
      </c>
      <c r="I43" s="737">
        <v>0</v>
      </c>
      <c r="J43" s="737">
        <v>0</v>
      </c>
      <c r="K43" s="737">
        <v>0</v>
      </c>
      <c r="L43" s="737">
        <v>0</v>
      </c>
      <c r="M43" s="737">
        <v>0</v>
      </c>
      <c r="N43" s="737">
        <v>0</v>
      </c>
      <c r="O43" s="737">
        <v>0</v>
      </c>
      <c r="P43" s="737">
        <v>0</v>
      </c>
      <c r="Q43" s="737">
        <v>0</v>
      </c>
      <c r="R43" s="751"/>
    </row>
    <row r="44" spans="1:18" x14ac:dyDescent="0.15">
      <c r="B44" s="714" t="s">
        <v>512</v>
      </c>
      <c r="F44" s="737">
        <v>0</v>
      </c>
      <c r="G44" s="737">
        <v>0</v>
      </c>
      <c r="H44" s="737">
        <v>0</v>
      </c>
      <c r="I44" s="737">
        <v>0</v>
      </c>
      <c r="J44" s="737">
        <v>0</v>
      </c>
      <c r="K44" s="737">
        <v>0</v>
      </c>
      <c r="L44" s="737">
        <v>0</v>
      </c>
      <c r="M44" s="737">
        <v>0</v>
      </c>
      <c r="N44" s="737">
        <v>0</v>
      </c>
      <c r="O44" s="737">
        <v>0</v>
      </c>
      <c r="P44" s="737">
        <v>0</v>
      </c>
      <c r="Q44" s="737">
        <v>0</v>
      </c>
      <c r="R44" s="751"/>
    </row>
    <row r="45" spans="1:18" x14ac:dyDescent="0.15">
      <c r="B45" s="714" t="s">
        <v>513</v>
      </c>
      <c r="F45" s="737">
        <v>0</v>
      </c>
      <c r="G45" s="737">
        <v>0</v>
      </c>
      <c r="H45" s="737">
        <v>0</v>
      </c>
      <c r="I45" s="737">
        <v>0</v>
      </c>
      <c r="J45" s="737">
        <v>0</v>
      </c>
      <c r="K45" s="737">
        <v>0</v>
      </c>
      <c r="L45" s="737">
        <v>0</v>
      </c>
      <c r="M45" s="737">
        <v>0</v>
      </c>
      <c r="N45" s="737">
        <v>0</v>
      </c>
      <c r="O45" s="737">
        <v>0</v>
      </c>
      <c r="P45" s="737">
        <v>0</v>
      </c>
      <c r="Q45" s="737">
        <v>0</v>
      </c>
      <c r="R45" s="751"/>
    </row>
    <row r="46" spans="1:18" x14ac:dyDescent="0.15">
      <c r="B46" s="714" t="s">
        <v>514</v>
      </c>
      <c r="F46" s="737">
        <v>0</v>
      </c>
      <c r="G46" s="737">
        <v>0</v>
      </c>
      <c r="H46" s="737">
        <v>0</v>
      </c>
      <c r="I46" s="737">
        <v>0</v>
      </c>
      <c r="J46" s="737">
        <v>0</v>
      </c>
      <c r="K46" s="737">
        <v>0</v>
      </c>
      <c r="L46" s="737">
        <v>0</v>
      </c>
      <c r="M46" s="737">
        <v>0</v>
      </c>
      <c r="N46" s="737">
        <v>0</v>
      </c>
      <c r="O46" s="737">
        <v>0</v>
      </c>
      <c r="P46" s="737">
        <v>0</v>
      </c>
      <c r="Q46" s="737">
        <v>0</v>
      </c>
      <c r="R46" s="751"/>
    </row>
    <row r="47" spans="1:18" x14ac:dyDescent="0.15">
      <c r="B47" s="714" t="s">
        <v>515</v>
      </c>
      <c r="F47" s="737">
        <v>0</v>
      </c>
      <c r="G47" s="737">
        <v>0</v>
      </c>
      <c r="H47" s="737">
        <v>0</v>
      </c>
      <c r="I47" s="737">
        <v>0</v>
      </c>
      <c r="J47" s="737">
        <v>0</v>
      </c>
      <c r="K47" s="737">
        <v>0</v>
      </c>
      <c r="L47" s="737">
        <v>0</v>
      </c>
      <c r="M47" s="737">
        <v>0</v>
      </c>
      <c r="N47" s="737">
        <v>0</v>
      </c>
      <c r="O47" s="737">
        <v>0</v>
      </c>
      <c r="P47" s="737">
        <v>0</v>
      </c>
      <c r="Q47" s="737">
        <v>0</v>
      </c>
      <c r="R47" s="751"/>
    </row>
    <row r="48" spans="1:18" x14ac:dyDescent="0.15">
      <c r="B48" s="714" t="s">
        <v>516</v>
      </c>
      <c r="F48" s="737">
        <v>0</v>
      </c>
      <c r="G48" s="737">
        <v>0</v>
      </c>
      <c r="H48" s="737">
        <v>0</v>
      </c>
      <c r="I48" s="737">
        <v>0</v>
      </c>
      <c r="J48" s="737">
        <v>0</v>
      </c>
      <c r="K48" s="737">
        <v>0</v>
      </c>
      <c r="L48" s="737">
        <v>0</v>
      </c>
      <c r="M48" s="737">
        <v>0</v>
      </c>
      <c r="N48" s="737">
        <v>0</v>
      </c>
      <c r="O48" s="737">
        <v>0</v>
      </c>
      <c r="P48" s="737">
        <v>0</v>
      </c>
      <c r="Q48" s="737">
        <v>0</v>
      </c>
      <c r="R48" s="751"/>
    </row>
    <row r="49" spans="1:18" x14ac:dyDescent="0.15">
      <c r="B49" s="714" t="s">
        <v>517</v>
      </c>
      <c r="F49" s="737">
        <v>0</v>
      </c>
      <c r="G49" s="737">
        <v>0</v>
      </c>
      <c r="H49" s="737">
        <v>0</v>
      </c>
      <c r="I49" s="737">
        <v>0</v>
      </c>
      <c r="J49" s="737">
        <v>0</v>
      </c>
      <c r="K49" s="737">
        <v>0</v>
      </c>
      <c r="L49" s="737">
        <v>0</v>
      </c>
      <c r="M49" s="737">
        <v>0</v>
      </c>
      <c r="N49" s="737">
        <v>0</v>
      </c>
      <c r="O49" s="737">
        <v>0</v>
      </c>
      <c r="P49" s="737">
        <v>0</v>
      </c>
      <c r="Q49" s="737">
        <v>0</v>
      </c>
      <c r="R49" s="751"/>
    </row>
    <row r="50" spans="1:18" x14ac:dyDescent="0.15">
      <c r="B50" s="714" t="s">
        <v>518</v>
      </c>
      <c r="F50" s="737">
        <v>0</v>
      </c>
      <c r="G50" s="737">
        <v>0</v>
      </c>
      <c r="H50" s="737">
        <v>0</v>
      </c>
      <c r="I50" s="737">
        <v>0</v>
      </c>
      <c r="J50" s="737">
        <v>0</v>
      </c>
      <c r="K50" s="737">
        <v>0</v>
      </c>
      <c r="L50" s="737">
        <v>0</v>
      </c>
      <c r="M50" s="737">
        <v>0</v>
      </c>
      <c r="N50" s="737">
        <v>0</v>
      </c>
      <c r="O50" s="737">
        <v>0</v>
      </c>
      <c r="P50" s="737">
        <v>0</v>
      </c>
      <c r="Q50" s="737">
        <v>0</v>
      </c>
      <c r="R50" s="751"/>
    </row>
    <row r="51" spans="1:18" x14ac:dyDescent="0.15">
      <c r="B51" s="714" t="s">
        <v>519</v>
      </c>
      <c r="F51" s="737">
        <v>0</v>
      </c>
      <c r="G51" s="737">
        <v>0</v>
      </c>
      <c r="H51" s="737">
        <v>0</v>
      </c>
      <c r="I51" s="737">
        <v>0</v>
      </c>
      <c r="J51" s="737">
        <v>0</v>
      </c>
      <c r="K51" s="737">
        <v>0</v>
      </c>
      <c r="L51" s="737">
        <v>0</v>
      </c>
      <c r="M51" s="737">
        <v>0</v>
      </c>
      <c r="N51" s="737">
        <v>0</v>
      </c>
      <c r="O51" s="737">
        <v>0</v>
      </c>
      <c r="P51" s="737">
        <v>0</v>
      </c>
      <c r="Q51" s="737">
        <v>0</v>
      </c>
      <c r="R51" s="751"/>
    </row>
    <row r="52" spans="1:18" x14ac:dyDescent="0.15">
      <c r="B52" s="714" t="s">
        <v>520</v>
      </c>
      <c r="F52" s="737">
        <v>0</v>
      </c>
      <c r="G52" s="737">
        <v>0</v>
      </c>
      <c r="H52" s="737">
        <v>0</v>
      </c>
      <c r="I52" s="737">
        <v>0</v>
      </c>
      <c r="J52" s="737">
        <v>0</v>
      </c>
      <c r="K52" s="737">
        <v>0</v>
      </c>
      <c r="L52" s="737">
        <v>0</v>
      </c>
      <c r="M52" s="737">
        <v>0</v>
      </c>
      <c r="N52" s="737">
        <v>0</v>
      </c>
      <c r="O52" s="737">
        <v>0</v>
      </c>
      <c r="P52" s="737">
        <v>0</v>
      </c>
      <c r="Q52" s="737">
        <v>0</v>
      </c>
      <c r="R52" s="751"/>
    </row>
    <row r="53" spans="1:18" s="716" customFormat="1" x14ac:dyDescent="0.15">
      <c r="A53" s="746"/>
      <c r="B53" s="242" t="s">
        <v>521</v>
      </c>
      <c r="C53" s="242"/>
      <c r="D53" s="757">
        <f>SUM(D41:D52)</f>
        <v>0</v>
      </c>
      <c r="E53" s="757"/>
      <c r="F53" s="757">
        <f>SUM(F41:F52)</f>
        <v>0</v>
      </c>
      <c r="G53" s="757">
        <f t="shared" ref="G53:Q53" si="4">SUM(G41:G52)</f>
        <v>0</v>
      </c>
      <c r="H53" s="757">
        <f t="shared" si="4"/>
        <v>0</v>
      </c>
      <c r="I53" s="757">
        <f t="shared" si="4"/>
        <v>0</v>
      </c>
      <c r="J53" s="757">
        <f t="shared" si="4"/>
        <v>0</v>
      </c>
      <c r="K53" s="757">
        <f t="shared" si="4"/>
        <v>0</v>
      </c>
      <c r="L53" s="757">
        <f t="shared" si="4"/>
        <v>0</v>
      </c>
      <c r="M53" s="757">
        <f t="shared" si="4"/>
        <v>0</v>
      </c>
      <c r="N53" s="757">
        <f t="shared" si="4"/>
        <v>0</v>
      </c>
      <c r="O53" s="757">
        <f t="shared" si="4"/>
        <v>0</v>
      </c>
      <c r="P53" s="757">
        <f t="shared" si="4"/>
        <v>0</v>
      </c>
      <c r="Q53" s="757">
        <f t="shared" si="4"/>
        <v>0</v>
      </c>
      <c r="R53" s="757"/>
    </row>
    <row r="54" spans="1:18" x14ac:dyDescent="0.15">
      <c r="F54" s="759"/>
      <c r="G54" s="760"/>
      <c r="H54" s="760"/>
      <c r="I54" s="760"/>
      <c r="J54" s="760"/>
      <c r="K54" s="760"/>
      <c r="L54" s="751"/>
      <c r="M54" s="760"/>
      <c r="N54" s="760"/>
      <c r="O54" s="760"/>
      <c r="P54" s="760"/>
      <c r="Q54" s="760"/>
      <c r="R54" s="761"/>
    </row>
    <row r="55" spans="1:18" x14ac:dyDescent="0.15">
      <c r="F55" s="759"/>
      <c r="G55" s="760"/>
      <c r="H55" s="760"/>
      <c r="I55" s="760"/>
      <c r="J55" s="760"/>
      <c r="K55" s="760"/>
      <c r="L55" s="751"/>
      <c r="M55" s="760"/>
      <c r="N55" s="760"/>
      <c r="O55" s="760"/>
      <c r="P55" s="760"/>
      <c r="Q55" s="760"/>
      <c r="R55" s="761"/>
    </row>
    <row r="57" spans="1:18" s="755" customFormat="1" ht="10" x14ac:dyDescent="0.2">
      <c r="A57" s="741"/>
      <c r="B57" s="762" t="s">
        <v>522</v>
      </c>
      <c r="C57" s="762"/>
      <c r="D57" s="763"/>
      <c r="E57" s="763"/>
      <c r="F57" s="764"/>
      <c r="G57" s="765"/>
      <c r="H57" s="764"/>
      <c r="I57" s="764"/>
      <c r="J57" s="764"/>
      <c r="K57" s="764"/>
      <c r="L57" s="764"/>
      <c r="M57" s="764"/>
      <c r="N57" s="764"/>
      <c r="O57" s="764"/>
      <c r="P57" s="764"/>
      <c r="Q57" s="764"/>
      <c r="R57" s="764"/>
    </row>
    <row r="58" spans="1:18" x14ac:dyDescent="0.15">
      <c r="B58" s="752" t="s">
        <v>523</v>
      </c>
      <c r="C58" s="752"/>
      <c r="D58" s="766"/>
      <c r="E58" s="766"/>
      <c r="F58" s="196" t="s">
        <v>524</v>
      </c>
      <c r="G58" s="196" t="s">
        <v>525</v>
      </c>
      <c r="H58" s="196" t="s">
        <v>526</v>
      </c>
      <c r="I58" s="196"/>
      <c r="J58" s="196"/>
      <c r="K58" s="196"/>
      <c r="L58" s="196"/>
      <c r="M58" s="196"/>
      <c r="N58" s="196"/>
      <c r="O58" s="196"/>
      <c r="P58" s="196"/>
      <c r="Q58" s="767"/>
      <c r="R58" s="196"/>
    </row>
    <row r="59" spans="1:18" x14ac:dyDescent="0.15">
      <c r="B59" s="768"/>
      <c r="C59" s="768"/>
      <c r="F59" s="769"/>
      <c r="G59" s="756"/>
      <c r="H59" s="714"/>
      <c r="I59" s="770"/>
      <c r="O59" s="771"/>
    </row>
    <row r="60" spans="1:18" x14ac:dyDescent="0.15">
      <c r="B60" s="773"/>
      <c r="F60" s="774"/>
      <c r="G60" s="774"/>
      <c r="H60" s="775"/>
      <c r="J60" s="776"/>
      <c r="K60" s="776"/>
      <c r="L60" s="776"/>
      <c r="M60" s="776"/>
      <c r="N60" s="777"/>
      <c r="O60" s="778"/>
      <c r="P60" s="713"/>
      <c r="Q60" s="779"/>
    </row>
    <row r="61" spans="1:18" x14ac:dyDescent="0.15">
      <c r="A61" s="713">
        <v>1</v>
      </c>
      <c r="B61" s="773" t="s">
        <v>527</v>
      </c>
      <c r="F61" s="774" t="s">
        <v>528</v>
      </c>
      <c r="G61" s="774" t="s">
        <v>529</v>
      </c>
      <c r="H61" s="775">
        <f t="shared" ref="H61:H64" si="5">Q61/12</f>
        <v>25.833333333333332</v>
      </c>
      <c r="J61" s="776"/>
      <c r="K61" s="778"/>
      <c r="L61" s="778"/>
      <c r="M61" s="778"/>
      <c r="N61" s="777"/>
      <c r="O61" s="778"/>
      <c r="P61" s="713"/>
      <c r="Q61" s="779">
        <f t="shared" ref="Q61:Q64" si="6">DATEDIF(F61,G61,"m")</f>
        <v>310</v>
      </c>
    </row>
    <row r="62" spans="1:18" x14ac:dyDescent="0.15">
      <c r="A62" s="713">
        <v>2</v>
      </c>
      <c r="B62" s="773" t="s">
        <v>530</v>
      </c>
      <c r="F62" s="774" t="s">
        <v>531</v>
      </c>
      <c r="G62" s="774" t="s">
        <v>529</v>
      </c>
      <c r="H62" s="775">
        <f t="shared" si="5"/>
        <v>25.25</v>
      </c>
      <c r="P62" s="713"/>
      <c r="Q62" s="779">
        <f t="shared" si="6"/>
        <v>303</v>
      </c>
    </row>
    <row r="63" spans="1:18" x14ac:dyDescent="0.15">
      <c r="A63" s="713">
        <v>3</v>
      </c>
      <c r="B63" s="773" t="s">
        <v>532</v>
      </c>
      <c r="F63" s="774" t="s">
        <v>531</v>
      </c>
      <c r="G63" s="774" t="s">
        <v>529</v>
      </c>
      <c r="H63" s="775">
        <f t="shared" si="5"/>
        <v>25.25</v>
      </c>
      <c r="P63" s="713"/>
      <c r="Q63" s="779">
        <f t="shared" si="6"/>
        <v>303</v>
      </c>
    </row>
    <row r="64" spans="1:18" x14ac:dyDescent="0.15">
      <c r="A64" s="713">
        <v>4</v>
      </c>
      <c r="B64" s="773" t="s">
        <v>533</v>
      </c>
      <c r="F64" s="774" t="s">
        <v>531</v>
      </c>
      <c r="G64" s="774" t="s">
        <v>529</v>
      </c>
      <c r="H64" s="775">
        <f t="shared" si="5"/>
        <v>25.25</v>
      </c>
      <c r="P64" s="713"/>
      <c r="Q64" s="779">
        <f t="shared" si="6"/>
        <v>303</v>
      </c>
    </row>
    <row r="65" spans="2:18" x14ac:dyDescent="0.15">
      <c r="B65" s="780"/>
      <c r="F65" s="781"/>
      <c r="G65" s="781"/>
      <c r="H65" s="775"/>
      <c r="P65" s="713"/>
      <c r="Q65" s="779"/>
    </row>
    <row r="66" spans="2:18" x14ac:dyDescent="0.15">
      <c r="B66" s="780"/>
      <c r="F66" s="781"/>
      <c r="G66" s="781"/>
      <c r="H66" s="775"/>
      <c r="P66" s="713"/>
      <c r="Q66" s="779"/>
    </row>
    <row r="67" spans="2:18" x14ac:dyDescent="0.15">
      <c r="B67" s="780"/>
      <c r="F67" s="781"/>
      <c r="G67" s="781"/>
      <c r="H67" s="775"/>
      <c r="P67" s="713"/>
      <c r="Q67" s="779"/>
    </row>
    <row r="68" spans="2:18" x14ac:dyDescent="0.15">
      <c r="F68" s="785"/>
      <c r="G68" s="781"/>
      <c r="H68" s="781"/>
      <c r="I68" s="786"/>
      <c r="J68" s="713"/>
      <c r="K68" s="781"/>
      <c r="L68" s="784"/>
      <c r="M68" s="714"/>
      <c r="N68" s="714"/>
      <c r="O68" s="787"/>
      <c r="P68" s="714"/>
      <c r="Q68" s="788"/>
      <c r="R68" s="784"/>
    </row>
    <row r="69" spans="2:18" x14ac:dyDescent="0.15">
      <c r="F69" s="785"/>
      <c r="G69" s="781"/>
      <c r="H69" s="781"/>
      <c r="I69" s="786"/>
      <c r="J69" s="713"/>
      <c r="K69" s="781"/>
      <c r="L69" s="784"/>
      <c r="M69" s="714"/>
      <c r="O69" s="787"/>
      <c r="P69" s="714"/>
      <c r="Q69" s="788"/>
      <c r="R69" s="784"/>
    </row>
    <row r="70" spans="2:18" x14ac:dyDescent="0.15">
      <c r="B70" s="780"/>
      <c r="F70" s="781"/>
      <c r="G70" s="781"/>
      <c r="H70" s="775"/>
      <c r="I70" s="782"/>
      <c r="J70" s="714"/>
      <c r="M70" s="781"/>
      <c r="N70" s="781"/>
      <c r="O70" s="781"/>
      <c r="P70" s="713"/>
      <c r="Q70" s="783"/>
      <c r="R70" s="784"/>
    </row>
    <row r="71" spans="2:18" x14ac:dyDescent="0.15">
      <c r="C71" s="769"/>
      <c r="F71" s="785"/>
      <c r="G71" s="781"/>
      <c r="H71" s="781"/>
      <c r="I71" s="786"/>
      <c r="J71" s="713"/>
      <c r="K71" s="781"/>
      <c r="L71" s="784"/>
      <c r="M71" s="714"/>
      <c r="O71" s="787"/>
      <c r="P71" s="714"/>
      <c r="Q71" s="788"/>
      <c r="R71" s="784"/>
    </row>
    <row r="72" spans="2:18" x14ac:dyDescent="0.15">
      <c r="F72" s="785"/>
      <c r="G72" s="781"/>
      <c r="H72" s="781"/>
      <c r="I72" s="789"/>
      <c r="J72" s="713"/>
      <c r="K72" s="781"/>
      <c r="L72" s="784"/>
      <c r="M72" s="714"/>
      <c r="O72" s="787"/>
      <c r="P72" s="714"/>
      <c r="Q72" s="788"/>
      <c r="R72" s="784"/>
    </row>
    <row r="73" spans="2:18" x14ac:dyDescent="0.15">
      <c r="F73" s="785"/>
      <c r="G73" s="781"/>
      <c r="H73" s="781"/>
      <c r="I73" s="789"/>
      <c r="J73" s="713"/>
      <c r="K73" s="781"/>
      <c r="L73" s="784"/>
      <c r="M73" s="714"/>
      <c r="O73" s="787"/>
      <c r="P73" s="714"/>
      <c r="Q73" s="788"/>
      <c r="R73" s="784"/>
    </row>
    <row r="74" spans="2:18" x14ac:dyDescent="0.15">
      <c r="F74" s="785"/>
      <c r="G74" s="781"/>
      <c r="H74" s="781"/>
      <c r="I74" s="789"/>
      <c r="J74" s="713"/>
      <c r="K74" s="790"/>
      <c r="L74" s="791"/>
      <c r="M74" s="792"/>
      <c r="O74" s="787"/>
      <c r="P74" s="714"/>
      <c r="Q74" s="788"/>
      <c r="R74" s="784"/>
    </row>
    <row r="75" spans="2:18" x14ac:dyDescent="0.15">
      <c r="F75" s="785"/>
      <c r="G75" s="781"/>
      <c r="H75" s="781"/>
      <c r="I75" s="789"/>
      <c r="J75" s="713"/>
      <c r="K75" s="790"/>
      <c r="L75" s="791"/>
      <c r="M75" s="792"/>
      <c r="O75" s="787"/>
      <c r="P75" s="714"/>
      <c r="Q75" s="788"/>
      <c r="R75" s="784"/>
    </row>
    <row r="76" spans="2:18" x14ac:dyDescent="0.15">
      <c r="F76" s="785"/>
      <c r="G76" s="781"/>
      <c r="H76" s="781"/>
      <c r="I76" s="789"/>
      <c r="J76" s="713"/>
      <c r="K76" s="790"/>
      <c r="L76" s="791"/>
      <c r="M76" s="792"/>
      <c r="O76" s="787"/>
      <c r="P76" s="714"/>
      <c r="Q76" s="788"/>
      <c r="R76" s="784"/>
    </row>
    <row r="77" spans="2:18" x14ac:dyDescent="0.15">
      <c r="F77" s="785"/>
      <c r="G77" s="781"/>
      <c r="H77" s="781"/>
      <c r="I77" s="789"/>
      <c r="J77" s="713"/>
      <c r="K77" s="790"/>
      <c r="L77" s="791"/>
      <c r="M77" s="792"/>
      <c r="O77" s="787"/>
      <c r="P77" s="714"/>
      <c r="Q77" s="788"/>
      <c r="R77" s="784"/>
    </row>
  </sheetData>
  <pageMargins left="0.3" right="0.25" top="0.5" bottom="0.5" header="0.4" footer="0.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6BB8-E4B2-48D1-852A-F437D1E092B0}">
  <sheetPr>
    <tabColor rgb="FF6600FF"/>
  </sheetPr>
  <dimension ref="B2:F39"/>
  <sheetViews>
    <sheetView zoomScale="90" zoomScaleNormal="90" zoomScaleSheetLayoutView="100" workbookViewId="0">
      <selection activeCell="L27" sqref="L27"/>
    </sheetView>
  </sheetViews>
  <sheetFormatPr defaultColWidth="9.8984375" defaultRowHeight="10" x14ac:dyDescent="0.2"/>
  <cols>
    <col min="1" max="1" width="2.796875" style="82" customWidth="1"/>
    <col min="2" max="2" width="12.3984375" style="67" customWidth="1"/>
    <col min="3" max="3" width="7.09765625" style="68" customWidth="1"/>
    <col min="4" max="4" width="1.8984375" style="68" customWidth="1"/>
    <col min="5" max="5" width="63.8984375" style="83" customWidth="1"/>
    <col min="6" max="6" width="3.3984375" style="84" customWidth="1"/>
    <col min="7" max="16384" width="9.8984375" style="82"/>
  </cols>
  <sheetData>
    <row r="2" spans="2:6" s="70" customFormat="1" x14ac:dyDescent="0.2">
      <c r="B2" s="67"/>
      <c r="C2" s="68"/>
      <c r="D2" s="68"/>
      <c r="E2" s="69" t="s">
        <v>56</v>
      </c>
      <c r="F2" s="69"/>
    </row>
    <row r="3" spans="2:6" s="74" customFormat="1" ht="12.75" x14ac:dyDescent="0.25">
      <c r="B3" s="71"/>
      <c r="C3" s="72"/>
      <c r="D3" s="72"/>
      <c r="E3" s="73">
        <f>'[1]OA To Do &amp; Notes'!D3</f>
        <v>44470</v>
      </c>
      <c r="F3" s="73"/>
    </row>
    <row r="4" spans="2:6" s="77" customFormat="1" ht="11.65" x14ac:dyDescent="0.25">
      <c r="B4" s="67"/>
      <c r="C4" s="68"/>
      <c r="D4" s="68"/>
      <c r="E4" s="75" t="s">
        <v>57</v>
      </c>
      <c r="F4" s="76"/>
    </row>
    <row r="5" spans="2:6" s="70" customFormat="1" x14ac:dyDescent="0.2">
      <c r="B5" s="67"/>
      <c r="C5" s="68"/>
      <c r="D5" s="68"/>
      <c r="E5" s="78"/>
      <c r="F5" s="79"/>
    </row>
    <row r="6" spans="2:6" s="70" customFormat="1" x14ac:dyDescent="0.2">
      <c r="B6" s="67"/>
      <c r="C6" s="68"/>
      <c r="D6" s="68"/>
      <c r="E6" s="78"/>
      <c r="F6" s="79"/>
    </row>
    <row r="7" spans="2:6" s="70" customFormat="1" x14ac:dyDescent="0.2">
      <c r="B7" s="67" t="s">
        <v>58</v>
      </c>
      <c r="C7" s="68"/>
      <c r="D7" s="68"/>
      <c r="E7" s="78" t="s">
        <v>59</v>
      </c>
      <c r="F7" s="79"/>
    </row>
    <row r="8" spans="2:6" s="70" customFormat="1" x14ac:dyDescent="0.2">
      <c r="B8" s="67"/>
      <c r="C8" s="68"/>
      <c r="D8" s="68"/>
      <c r="E8" s="78"/>
      <c r="F8" s="79"/>
    </row>
    <row r="9" spans="2:6" s="70" customFormat="1" x14ac:dyDescent="0.2">
      <c r="B9" s="67"/>
      <c r="C9" s="68"/>
      <c r="D9" s="68"/>
      <c r="E9" s="78"/>
      <c r="F9" s="79"/>
    </row>
    <row r="10" spans="2:6" ht="29.95" x14ac:dyDescent="0.2">
      <c r="B10" s="67" t="s">
        <v>60</v>
      </c>
      <c r="C10" s="80" t="s">
        <v>61</v>
      </c>
      <c r="D10" s="80"/>
      <c r="E10" s="81" t="s">
        <v>62</v>
      </c>
      <c r="F10" s="81"/>
    </row>
    <row r="11" spans="2:6" x14ac:dyDescent="0.2">
      <c r="C11" s="80"/>
      <c r="D11" s="80"/>
      <c r="E11" s="81"/>
      <c r="F11" s="81"/>
    </row>
    <row r="12" spans="2:6" x14ac:dyDescent="0.2">
      <c r="B12" s="67" t="s">
        <v>63</v>
      </c>
      <c r="C12" s="68" t="s">
        <v>64</v>
      </c>
      <c r="E12" s="83" t="s">
        <v>65</v>
      </c>
      <c r="F12" s="83"/>
    </row>
    <row r="13" spans="2:6" x14ac:dyDescent="0.2">
      <c r="C13" s="68" t="s">
        <v>66</v>
      </c>
      <c r="E13" s="83" t="s">
        <v>67</v>
      </c>
      <c r="F13" s="83"/>
    </row>
    <row r="14" spans="2:6" x14ac:dyDescent="0.2">
      <c r="C14" s="68" t="s">
        <v>68</v>
      </c>
      <c r="E14" s="83" t="s">
        <v>69</v>
      </c>
    </row>
    <row r="17" spans="2:6" x14ac:dyDescent="0.2">
      <c r="B17" s="67" t="s">
        <v>70</v>
      </c>
      <c r="C17" s="80" t="s">
        <v>71</v>
      </c>
      <c r="D17" s="80"/>
      <c r="E17" s="83" t="s">
        <v>72</v>
      </c>
    </row>
    <row r="18" spans="2:6" x14ac:dyDescent="0.2">
      <c r="C18" s="80"/>
      <c r="D18" s="80"/>
    </row>
    <row r="19" spans="2:6" x14ac:dyDescent="0.2">
      <c r="C19" s="68" t="s">
        <v>73</v>
      </c>
      <c r="E19" s="83" t="s">
        <v>74</v>
      </c>
    </row>
    <row r="20" spans="2:6" x14ac:dyDescent="0.2">
      <c r="C20" s="68" t="s">
        <v>75</v>
      </c>
      <c r="E20" s="83" t="s">
        <v>76</v>
      </c>
    </row>
    <row r="21" spans="2:6" x14ac:dyDescent="0.2">
      <c r="C21" s="68" t="s">
        <v>77</v>
      </c>
      <c r="E21" s="83" t="s">
        <v>78</v>
      </c>
    </row>
    <row r="22" spans="2:6" x14ac:dyDescent="0.2">
      <c r="C22" s="68" t="s">
        <v>79</v>
      </c>
      <c r="E22" s="83" t="s">
        <v>80</v>
      </c>
    </row>
    <row r="23" spans="2:6" x14ac:dyDescent="0.2">
      <c r="E23" s="85"/>
      <c r="F23" s="86"/>
    </row>
    <row r="25" spans="2:6" x14ac:dyDescent="0.2">
      <c r="B25" s="67" t="s">
        <v>81</v>
      </c>
      <c r="C25" s="80" t="s">
        <v>79</v>
      </c>
      <c r="D25" s="80"/>
      <c r="E25" s="83" t="s">
        <v>82</v>
      </c>
    </row>
    <row r="27" spans="2:6" ht="19.95" x14ac:dyDescent="0.2">
      <c r="C27" s="68" t="s">
        <v>83</v>
      </c>
      <c r="E27" s="83" t="s">
        <v>84</v>
      </c>
    </row>
    <row r="30" spans="2:6" ht="19.95" x14ac:dyDescent="0.2">
      <c r="B30" s="67" t="s">
        <v>85</v>
      </c>
      <c r="C30" s="80" t="s">
        <v>86</v>
      </c>
      <c r="D30" s="80"/>
      <c r="E30" s="83" t="s">
        <v>87</v>
      </c>
    </row>
    <row r="31" spans="2:6" x14ac:dyDescent="0.2">
      <c r="C31" s="80" t="s">
        <v>88</v>
      </c>
      <c r="D31" s="80"/>
      <c r="E31" s="83" t="s">
        <v>89</v>
      </c>
    </row>
    <row r="32" spans="2:6" x14ac:dyDescent="0.2">
      <c r="C32" s="68" t="s">
        <v>90</v>
      </c>
      <c r="E32" s="83" t="s">
        <v>91</v>
      </c>
    </row>
    <row r="36" spans="2:6" x14ac:dyDescent="0.2">
      <c r="B36" s="67" t="s">
        <v>92</v>
      </c>
      <c r="E36" s="87" t="s">
        <v>93</v>
      </c>
      <c r="F36" s="87"/>
    </row>
    <row r="37" spans="2:6" x14ac:dyDescent="0.2">
      <c r="E37" s="87"/>
      <c r="F37" s="87"/>
    </row>
    <row r="39" spans="2:6" x14ac:dyDescent="0.2">
      <c r="B39" s="67" t="s">
        <v>94</v>
      </c>
    </row>
  </sheetData>
  <pageMargins left="0.5" right="0.5" top="0.65" bottom="0.5" header="0.4" footer="0.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959F6-D3C9-47BA-B328-3A51A12A5B31}">
  <sheetPr>
    <tabColor rgb="FF6600FF"/>
  </sheetPr>
  <dimension ref="A1:M72"/>
  <sheetViews>
    <sheetView zoomScaleNormal="100" zoomScaleSheetLayoutView="100" workbookViewId="0">
      <selection activeCell="N31" sqref="N31"/>
    </sheetView>
  </sheetViews>
  <sheetFormatPr defaultColWidth="9.8984375" defaultRowHeight="9.4499999999999993" x14ac:dyDescent="0.2"/>
  <cols>
    <col min="1" max="1" width="3.8984375" style="131" customWidth="1"/>
    <col min="2" max="2" width="1.69921875" style="131" customWidth="1"/>
    <col min="3" max="3" width="2" style="131" customWidth="1"/>
    <col min="4" max="4" width="3" style="131" customWidth="1"/>
    <col min="5" max="5" width="29.69921875" style="131" customWidth="1"/>
    <col min="6" max="6" width="10" style="109" customWidth="1"/>
    <col min="7" max="7" width="10.3984375" style="132" customWidth="1"/>
    <col min="8" max="8" width="11.5" style="109" customWidth="1"/>
    <col min="9" max="9" width="2.5" style="109" customWidth="1"/>
    <col min="10" max="10" width="8.09765625" style="112" customWidth="1"/>
    <col min="11" max="11" width="8.8984375" style="113" bestFit="1" customWidth="1"/>
    <col min="12" max="12" width="3.59765625" style="93" customWidth="1"/>
    <col min="13" max="13" width="6.59765625" style="93" customWidth="1"/>
    <col min="14" max="16384" width="9.8984375" style="93"/>
  </cols>
  <sheetData>
    <row r="1" spans="1:11" x14ac:dyDescent="0.2">
      <c r="A1" s="88"/>
      <c r="B1" s="88"/>
      <c r="C1" s="88"/>
      <c r="D1" s="88"/>
      <c r="E1" s="88"/>
      <c r="F1" s="89"/>
      <c r="G1" s="90"/>
      <c r="H1" s="89"/>
      <c r="I1" s="89"/>
      <c r="J1" s="91"/>
      <c r="K1" s="92"/>
    </row>
    <row r="2" spans="1:11" s="98" customFormat="1" ht="12.75" customHeight="1" x14ac:dyDescent="0.25">
      <c r="A2" s="94"/>
      <c r="B2" s="94"/>
      <c r="C2" s="94"/>
      <c r="D2" s="94"/>
      <c r="E2" s="88"/>
      <c r="F2" s="95">
        <f>'[1]OA To Do &amp; Notes'!D3</f>
        <v>44470</v>
      </c>
      <c r="G2" s="96"/>
      <c r="H2" s="96"/>
      <c r="I2" s="96"/>
      <c r="J2" s="96"/>
      <c r="K2" s="97"/>
    </row>
    <row r="3" spans="1:11" s="104" customFormat="1" ht="18.850000000000001" x14ac:dyDescent="0.2">
      <c r="A3" s="99"/>
      <c r="B3" s="99"/>
      <c r="C3" s="99"/>
      <c r="D3" s="99"/>
      <c r="E3" s="88"/>
      <c r="F3" s="100" t="s">
        <v>95</v>
      </c>
      <c r="G3" s="101" t="s">
        <v>96</v>
      </c>
      <c r="H3" s="101" t="s">
        <v>97</v>
      </c>
      <c r="I3" s="101"/>
      <c r="J3" s="102" t="s">
        <v>98</v>
      </c>
      <c r="K3" s="103" t="s">
        <v>99</v>
      </c>
    </row>
    <row r="4" spans="1:11" hidden="1" x14ac:dyDescent="0.2">
      <c r="A4" s="88"/>
      <c r="B4" s="88"/>
      <c r="C4" s="88"/>
      <c r="D4" s="88"/>
      <c r="E4" s="88"/>
      <c r="F4" s="89"/>
      <c r="G4" s="90"/>
      <c r="H4" s="89"/>
      <c r="I4" s="89"/>
      <c r="J4" s="105"/>
      <c r="K4" s="106"/>
    </row>
    <row r="5" spans="1:11" x14ac:dyDescent="0.2">
      <c r="A5" s="107"/>
      <c r="B5" s="108" t="s">
        <v>100</v>
      </c>
      <c r="C5" s="107"/>
      <c r="D5" s="107"/>
      <c r="E5" s="107"/>
      <c r="G5" s="110"/>
      <c r="H5" s="111"/>
      <c r="I5" s="111"/>
    </row>
    <row r="6" spans="1:11" x14ac:dyDescent="0.2">
      <c r="A6" s="107"/>
      <c r="B6" s="107"/>
      <c r="C6" s="107"/>
      <c r="D6" s="108" t="s">
        <v>60</v>
      </c>
      <c r="E6" s="107"/>
      <c r="G6" s="110"/>
      <c r="H6" s="111"/>
      <c r="I6" s="111"/>
    </row>
    <row r="7" spans="1:11" x14ac:dyDescent="0.2">
      <c r="A7" s="107"/>
      <c r="B7" s="107"/>
      <c r="C7" s="107"/>
      <c r="D7" s="114">
        <v>1</v>
      </c>
      <c r="E7" s="107" t="s">
        <v>101</v>
      </c>
      <c r="F7" s="115">
        <v>335925</v>
      </c>
      <c r="G7" s="116">
        <v>331625</v>
      </c>
      <c r="H7" s="117">
        <f t="shared" ref="H7:H19" si="0">ROUND((F7-G7),5)</f>
        <v>4300</v>
      </c>
      <c r="I7" s="117"/>
      <c r="J7" s="118">
        <f t="shared" ref="J7:J17" si="1">F7/G7</f>
        <v>1.012966453071994</v>
      </c>
      <c r="K7" s="119">
        <v>0</v>
      </c>
    </row>
    <row r="8" spans="1:11" x14ac:dyDescent="0.2">
      <c r="A8" s="107"/>
      <c r="B8" s="107"/>
      <c r="C8" s="107"/>
      <c r="D8" s="114">
        <v>2</v>
      </c>
      <c r="E8" s="107" t="s">
        <v>102</v>
      </c>
      <c r="F8" s="115">
        <v>2160</v>
      </c>
      <c r="G8" s="116">
        <v>2400</v>
      </c>
      <c r="H8" s="117">
        <f t="shared" si="0"/>
        <v>-240</v>
      </c>
      <c r="I8" s="117"/>
      <c r="J8" s="118">
        <f t="shared" si="1"/>
        <v>0.9</v>
      </c>
      <c r="K8" s="119">
        <v>0</v>
      </c>
    </row>
    <row r="9" spans="1:11" x14ac:dyDescent="0.2">
      <c r="A9" s="107"/>
      <c r="B9" s="107"/>
      <c r="C9" s="107"/>
      <c r="D9" s="114">
        <v>3</v>
      </c>
      <c r="E9" s="107" t="s">
        <v>103</v>
      </c>
      <c r="F9" s="115">
        <v>49000</v>
      </c>
      <c r="G9" s="116">
        <v>62000</v>
      </c>
      <c r="H9" s="117">
        <f t="shared" si="0"/>
        <v>-13000</v>
      </c>
      <c r="I9" s="117"/>
      <c r="J9" s="118">
        <f t="shared" si="1"/>
        <v>0.79032258064516125</v>
      </c>
      <c r="K9" s="119">
        <v>0</v>
      </c>
    </row>
    <row r="10" spans="1:11" x14ac:dyDescent="0.2">
      <c r="A10" s="107"/>
      <c r="B10" s="107"/>
      <c r="C10" s="107"/>
      <c r="D10" s="114">
        <v>4</v>
      </c>
      <c r="E10" s="107" t="s">
        <v>104</v>
      </c>
      <c r="F10" s="115">
        <v>1344</v>
      </c>
      <c r="G10" s="116">
        <v>1400</v>
      </c>
      <c r="H10" s="117">
        <f t="shared" si="0"/>
        <v>-56</v>
      </c>
      <c r="I10" s="117"/>
      <c r="J10" s="118">
        <f t="shared" si="1"/>
        <v>0.96</v>
      </c>
      <c r="K10" s="119">
        <v>0</v>
      </c>
    </row>
    <row r="11" spans="1:11" x14ac:dyDescent="0.2">
      <c r="A11" s="107"/>
      <c r="B11" s="107"/>
      <c r="C11" s="107"/>
      <c r="D11" s="114">
        <v>5</v>
      </c>
      <c r="E11" s="107" t="s">
        <v>105</v>
      </c>
      <c r="F11" s="115">
        <v>0</v>
      </c>
      <c r="G11" s="116">
        <v>4000</v>
      </c>
      <c r="H11" s="117">
        <f t="shared" si="0"/>
        <v>-4000</v>
      </c>
      <c r="I11" s="117"/>
      <c r="J11" s="118">
        <f t="shared" si="1"/>
        <v>0</v>
      </c>
      <c r="K11" s="119">
        <v>0</v>
      </c>
    </row>
    <row r="12" spans="1:11" x14ac:dyDescent="0.2">
      <c r="A12" s="107"/>
      <c r="B12" s="107"/>
      <c r="C12" s="107"/>
      <c r="D12" s="114">
        <v>6</v>
      </c>
      <c r="E12" s="107" t="s">
        <v>106</v>
      </c>
      <c r="F12" s="115">
        <v>-77.819999999999993</v>
      </c>
      <c r="G12" s="116">
        <v>1200</v>
      </c>
      <c r="H12" s="117">
        <f t="shared" si="0"/>
        <v>-1277.82</v>
      </c>
      <c r="I12" s="117"/>
      <c r="J12" s="118">
        <f t="shared" si="1"/>
        <v>-6.4849999999999991E-2</v>
      </c>
      <c r="K12" s="119">
        <v>0</v>
      </c>
    </row>
    <row r="13" spans="1:11" x14ac:dyDescent="0.2">
      <c r="A13" s="107"/>
      <c r="B13" s="107"/>
      <c r="C13" s="107"/>
      <c r="D13" s="114">
        <v>7</v>
      </c>
      <c r="E13" s="107" t="s">
        <v>107</v>
      </c>
      <c r="F13" s="115">
        <v>850.2</v>
      </c>
      <c r="G13" s="116">
        <v>8000</v>
      </c>
      <c r="H13" s="117">
        <f t="shared" si="0"/>
        <v>-7149.8</v>
      </c>
      <c r="I13" s="117"/>
      <c r="J13" s="118">
        <f t="shared" si="1"/>
        <v>0.10627500000000001</v>
      </c>
      <c r="K13" s="119">
        <v>0</v>
      </c>
    </row>
    <row r="14" spans="1:11" x14ac:dyDescent="0.2">
      <c r="A14" s="107"/>
      <c r="B14" s="107"/>
      <c r="C14" s="107"/>
      <c r="D14" s="114">
        <v>8</v>
      </c>
      <c r="E14" s="107" t="s">
        <v>108</v>
      </c>
      <c r="F14" s="115">
        <v>182440.12</v>
      </c>
      <c r="G14" s="116">
        <v>721759</v>
      </c>
      <c r="H14" s="117">
        <f t="shared" si="0"/>
        <v>-539318.88</v>
      </c>
      <c r="I14" s="117"/>
      <c r="J14" s="118">
        <f t="shared" si="1"/>
        <v>0.25277152068765335</v>
      </c>
      <c r="K14" s="119">
        <v>0</v>
      </c>
    </row>
    <row r="15" spans="1:11" x14ac:dyDescent="0.2">
      <c r="A15" s="107"/>
      <c r="B15" s="107"/>
      <c r="C15" s="107"/>
      <c r="D15" s="114">
        <v>9</v>
      </c>
      <c r="E15" s="107" t="s">
        <v>109</v>
      </c>
      <c r="F15" s="115">
        <v>5190</v>
      </c>
      <c r="G15" s="116">
        <v>20929</v>
      </c>
      <c r="H15" s="117">
        <f t="shared" si="0"/>
        <v>-15739</v>
      </c>
      <c r="I15" s="117"/>
      <c r="J15" s="118">
        <f t="shared" si="1"/>
        <v>0.2479812700081227</v>
      </c>
      <c r="K15" s="119">
        <v>0</v>
      </c>
    </row>
    <row r="16" spans="1:11" x14ac:dyDescent="0.2">
      <c r="A16" s="107"/>
      <c r="B16" s="107"/>
      <c r="C16" s="107"/>
      <c r="D16" s="114">
        <v>10</v>
      </c>
      <c r="E16" s="107" t="s">
        <v>110</v>
      </c>
      <c r="F16" s="115">
        <v>118.9</v>
      </c>
      <c r="G16" s="116">
        <v>3300</v>
      </c>
      <c r="H16" s="117">
        <f t="shared" si="0"/>
        <v>-3181.1</v>
      </c>
      <c r="I16" s="117"/>
      <c r="J16" s="118">
        <f t="shared" si="1"/>
        <v>3.6030303030303031E-2</v>
      </c>
      <c r="K16" s="119">
        <v>0</v>
      </c>
    </row>
    <row r="17" spans="1:13" x14ac:dyDescent="0.2">
      <c r="A17" s="107"/>
      <c r="B17" s="107"/>
      <c r="C17" s="107"/>
      <c r="D17" s="114">
        <v>11</v>
      </c>
      <c r="E17" s="107" t="s">
        <v>111</v>
      </c>
      <c r="F17" s="115">
        <v>1210</v>
      </c>
      <c r="G17" s="116">
        <v>10400</v>
      </c>
      <c r="H17" s="117">
        <f t="shared" si="0"/>
        <v>-9190</v>
      </c>
      <c r="I17" s="117"/>
      <c r="J17" s="118">
        <f t="shared" si="1"/>
        <v>0.11634615384615385</v>
      </c>
      <c r="K17" s="119">
        <v>0</v>
      </c>
    </row>
    <row r="18" spans="1:13" x14ac:dyDescent="0.2">
      <c r="A18" s="107"/>
      <c r="B18" s="107"/>
      <c r="C18" s="107"/>
      <c r="D18" s="114">
        <v>12</v>
      </c>
      <c r="E18" s="107" t="s">
        <v>112</v>
      </c>
      <c r="F18" s="115">
        <v>0</v>
      </c>
      <c r="G18" s="116">
        <v>0</v>
      </c>
      <c r="H18" s="117">
        <f t="shared" si="0"/>
        <v>0</v>
      </c>
      <c r="I18" s="117"/>
      <c r="J18" s="118">
        <v>0</v>
      </c>
      <c r="K18" s="119">
        <v>0</v>
      </c>
    </row>
    <row r="19" spans="1:13" x14ac:dyDescent="0.2">
      <c r="A19" s="107"/>
      <c r="B19" s="107"/>
      <c r="C19" s="107"/>
      <c r="D19" s="114">
        <v>13</v>
      </c>
      <c r="E19" s="107" t="s">
        <v>113</v>
      </c>
      <c r="F19" s="115">
        <v>0</v>
      </c>
      <c r="G19" s="116">
        <v>1500</v>
      </c>
      <c r="H19" s="117">
        <f t="shared" si="0"/>
        <v>-1500</v>
      </c>
      <c r="I19" s="117"/>
      <c r="J19" s="118">
        <f>F19/G19</f>
        <v>0</v>
      </c>
      <c r="K19" s="119">
        <v>0</v>
      </c>
    </row>
    <row r="20" spans="1:13" s="98" customFormat="1" x14ac:dyDescent="0.2">
      <c r="A20" s="94"/>
      <c r="B20" s="94"/>
      <c r="C20" s="94"/>
      <c r="D20" s="94" t="s">
        <v>114</v>
      </c>
      <c r="E20" s="94"/>
      <c r="F20" s="120">
        <f>SUM(F7:F19)</f>
        <v>578160.4</v>
      </c>
      <c r="G20" s="120">
        <f t="shared" ref="G20:H20" si="2">SUM(G7:G19)</f>
        <v>1168513</v>
      </c>
      <c r="H20" s="120">
        <f>SUM(H7:H19)</f>
        <v>-590352.6</v>
      </c>
      <c r="I20" s="120"/>
      <c r="J20" s="121">
        <f>F20/G20</f>
        <v>0.49478302765994048</v>
      </c>
      <c r="K20" s="122">
        <f>SUM(K7:K19)</f>
        <v>0</v>
      </c>
    </row>
    <row r="21" spans="1:13" x14ac:dyDescent="0.2">
      <c r="A21" s="88"/>
      <c r="B21" s="88"/>
      <c r="C21" s="94" t="s">
        <v>115</v>
      </c>
      <c r="D21" s="88"/>
      <c r="E21" s="88"/>
      <c r="F21" s="120">
        <f>F20</f>
        <v>578160.4</v>
      </c>
      <c r="G21" s="120">
        <f>G20</f>
        <v>1168513</v>
      </c>
      <c r="H21" s="120">
        <f>ROUND((F21-G21),5)</f>
        <v>-590352.6</v>
      </c>
      <c r="I21" s="120"/>
      <c r="J21" s="121"/>
      <c r="K21" s="122"/>
      <c r="L21" s="123"/>
      <c r="M21" s="123"/>
    </row>
    <row r="22" spans="1:13" x14ac:dyDescent="0.2">
      <c r="A22" s="107"/>
      <c r="B22" s="107"/>
      <c r="C22" s="107"/>
      <c r="D22" s="107"/>
      <c r="E22" s="107"/>
      <c r="G22" s="110"/>
      <c r="H22" s="111"/>
      <c r="I22" s="111"/>
    </row>
    <row r="23" spans="1:13" x14ac:dyDescent="0.2">
      <c r="A23" s="107"/>
      <c r="B23" s="107"/>
      <c r="C23" s="107"/>
      <c r="D23" s="108" t="s">
        <v>116</v>
      </c>
      <c r="E23" s="107"/>
      <c r="G23" s="110"/>
      <c r="H23" s="111"/>
      <c r="I23" s="111"/>
    </row>
    <row r="24" spans="1:13" x14ac:dyDescent="0.2">
      <c r="A24" s="107"/>
      <c r="B24" s="107"/>
      <c r="C24" s="107"/>
      <c r="D24" s="114">
        <v>1</v>
      </c>
      <c r="E24" s="107" t="s">
        <v>117</v>
      </c>
      <c r="F24" s="115">
        <v>0</v>
      </c>
      <c r="G24" s="116">
        <v>10</v>
      </c>
      <c r="H24" s="117">
        <f t="shared" ref="H24:H57" si="3">ROUND((F24-G24),5)</f>
        <v>-10</v>
      </c>
      <c r="I24" s="117"/>
      <c r="J24" s="118">
        <v>0</v>
      </c>
      <c r="K24" s="119">
        <v>0</v>
      </c>
    </row>
    <row r="25" spans="1:13" x14ac:dyDescent="0.2">
      <c r="A25" s="107"/>
      <c r="B25" s="107"/>
      <c r="C25" s="107"/>
      <c r="D25" s="114">
        <v>2</v>
      </c>
      <c r="E25" s="107" t="s">
        <v>118</v>
      </c>
      <c r="F25" s="115">
        <v>0</v>
      </c>
      <c r="G25" s="116">
        <v>1092</v>
      </c>
      <c r="H25" s="117">
        <f t="shared" si="3"/>
        <v>-1092</v>
      </c>
      <c r="I25" s="117"/>
      <c r="J25" s="118">
        <f t="shared" ref="J25:J37" si="4">F25/G25</f>
        <v>0</v>
      </c>
      <c r="K25" s="119">
        <v>0</v>
      </c>
    </row>
    <row r="26" spans="1:13" x14ac:dyDescent="0.2">
      <c r="A26" s="107"/>
      <c r="B26" s="107"/>
      <c r="C26" s="107"/>
      <c r="D26" s="114">
        <v>3</v>
      </c>
      <c r="E26" s="107" t="s">
        <v>119</v>
      </c>
      <c r="F26" s="115">
        <v>4452.8100000000004</v>
      </c>
      <c r="G26" s="116">
        <v>57888</v>
      </c>
      <c r="H26" s="117">
        <f t="shared" si="3"/>
        <v>-53435.19</v>
      </c>
      <c r="I26" s="117"/>
      <c r="J26" s="118">
        <f t="shared" si="4"/>
        <v>7.6921123548922068E-2</v>
      </c>
      <c r="K26" s="119">
        <v>0</v>
      </c>
    </row>
    <row r="27" spans="1:13" x14ac:dyDescent="0.2">
      <c r="A27" s="107"/>
      <c r="B27" s="107"/>
      <c r="C27" s="107"/>
      <c r="D27" s="114">
        <v>4</v>
      </c>
      <c r="E27" s="107" t="s">
        <v>120</v>
      </c>
      <c r="F27" s="115">
        <v>445.18</v>
      </c>
      <c r="G27" s="116">
        <v>5700</v>
      </c>
      <c r="H27" s="117">
        <f t="shared" si="3"/>
        <v>-5254.82</v>
      </c>
      <c r="I27" s="117"/>
      <c r="J27" s="118">
        <f t="shared" si="4"/>
        <v>7.8101754385964908E-2</v>
      </c>
      <c r="K27" s="119">
        <v>0</v>
      </c>
    </row>
    <row r="28" spans="1:13" x14ac:dyDescent="0.2">
      <c r="A28" s="107"/>
      <c r="B28" s="107"/>
      <c r="C28" s="107"/>
      <c r="D28" s="114">
        <v>5</v>
      </c>
      <c r="E28" s="107" t="s">
        <v>121</v>
      </c>
      <c r="F28" s="115">
        <v>0</v>
      </c>
      <c r="G28" s="116">
        <v>13800</v>
      </c>
      <c r="H28" s="117">
        <f t="shared" si="3"/>
        <v>-13800</v>
      </c>
      <c r="I28" s="117"/>
      <c r="J28" s="118">
        <f t="shared" si="4"/>
        <v>0</v>
      </c>
      <c r="K28" s="119">
        <v>0</v>
      </c>
    </row>
    <row r="29" spans="1:13" x14ac:dyDescent="0.2">
      <c r="A29" s="107"/>
      <c r="B29" s="107"/>
      <c r="C29" s="107"/>
      <c r="D29" s="114">
        <v>6</v>
      </c>
      <c r="E29" s="107" t="s">
        <v>122</v>
      </c>
      <c r="F29" s="115">
        <v>4812.66</v>
      </c>
      <c r="G29" s="116">
        <v>58927</v>
      </c>
      <c r="H29" s="117">
        <f t="shared" si="3"/>
        <v>-54114.34</v>
      </c>
      <c r="I29" s="117"/>
      <c r="J29" s="118">
        <f t="shared" si="4"/>
        <v>8.167155972644119E-2</v>
      </c>
      <c r="K29" s="119">
        <v>0</v>
      </c>
    </row>
    <row r="30" spans="1:13" x14ac:dyDescent="0.2">
      <c r="A30" s="107"/>
      <c r="B30" s="107"/>
      <c r="C30" s="107"/>
      <c r="D30" s="114">
        <v>7</v>
      </c>
      <c r="E30" s="107" t="s">
        <v>123</v>
      </c>
      <c r="F30" s="115">
        <v>-7137.72</v>
      </c>
      <c r="G30" s="116">
        <v>0</v>
      </c>
      <c r="H30" s="117">
        <f t="shared" si="3"/>
        <v>-7137.72</v>
      </c>
      <c r="I30" s="117"/>
      <c r="J30" s="118">
        <v>0</v>
      </c>
      <c r="K30" s="119">
        <v>0</v>
      </c>
    </row>
    <row r="31" spans="1:13" x14ac:dyDescent="0.2">
      <c r="A31" s="107"/>
      <c r="B31" s="107"/>
      <c r="C31" s="107"/>
      <c r="D31" s="114">
        <v>8</v>
      </c>
      <c r="E31" s="107" t="s">
        <v>124</v>
      </c>
      <c r="F31" s="115">
        <v>612.20000000000005</v>
      </c>
      <c r="G31" s="116">
        <v>13800</v>
      </c>
      <c r="H31" s="117">
        <f t="shared" si="3"/>
        <v>-13187.8</v>
      </c>
      <c r="I31" s="117"/>
      <c r="J31" s="118">
        <f t="shared" si="4"/>
        <v>4.4362318840579715E-2</v>
      </c>
      <c r="K31" s="119">
        <v>0</v>
      </c>
    </row>
    <row r="32" spans="1:13" x14ac:dyDescent="0.2">
      <c r="A32" s="107"/>
      <c r="B32" s="107"/>
      <c r="C32" s="107"/>
      <c r="D32" s="114">
        <v>9</v>
      </c>
      <c r="E32" s="107" t="s">
        <v>125</v>
      </c>
      <c r="F32" s="115">
        <v>0</v>
      </c>
      <c r="G32" s="116">
        <v>500</v>
      </c>
      <c r="H32" s="117">
        <f t="shared" si="3"/>
        <v>-500</v>
      </c>
      <c r="I32" s="117"/>
      <c r="J32" s="118">
        <f t="shared" si="4"/>
        <v>0</v>
      </c>
      <c r="K32" s="119">
        <v>0</v>
      </c>
    </row>
    <row r="33" spans="1:11" x14ac:dyDescent="0.2">
      <c r="A33" s="107"/>
      <c r="B33" s="107"/>
      <c r="C33" s="107"/>
      <c r="D33" s="114">
        <v>10</v>
      </c>
      <c r="E33" s="107" t="s">
        <v>126</v>
      </c>
      <c r="F33" s="115">
        <v>28.11</v>
      </c>
      <c r="G33" s="116">
        <v>6000</v>
      </c>
      <c r="H33" s="117">
        <f t="shared" si="3"/>
        <v>-5971.89</v>
      </c>
      <c r="I33" s="117"/>
      <c r="J33" s="118">
        <f t="shared" si="4"/>
        <v>4.6849999999999999E-3</v>
      </c>
      <c r="K33" s="119">
        <v>0</v>
      </c>
    </row>
    <row r="34" spans="1:11" x14ac:dyDescent="0.2">
      <c r="A34" s="107"/>
      <c r="B34" s="107"/>
      <c r="C34" s="107"/>
      <c r="D34" s="114">
        <v>11</v>
      </c>
      <c r="E34" s="107" t="s">
        <v>127</v>
      </c>
      <c r="F34" s="115">
        <v>59807.5</v>
      </c>
      <c r="G34" s="116">
        <v>168000</v>
      </c>
      <c r="H34" s="117">
        <f t="shared" si="3"/>
        <v>-108192.5</v>
      </c>
      <c r="I34" s="117"/>
      <c r="J34" s="118">
        <f t="shared" si="4"/>
        <v>0.3559970238095238</v>
      </c>
      <c r="K34" s="119">
        <v>0</v>
      </c>
    </row>
    <row r="35" spans="1:11" x14ac:dyDescent="0.2">
      <c r="A35" s="107"/>
      <c r="B35" s="107"/>
      <c r="C35" s="107"/>
      <c r="D35" s="114">
        <v>12</v>
      </c>
      <c r="E35" s="107" t="s">
        <v>128</v>
      </c>
      <c r="F35" s="115">
        <v>75597.63</v>
      </c>
      <c r="G35" s="116">
        <v>160794</v>
      </c>
      <c r="H35" s="117">
        <f t="shared" si="3"/>
        <v>-85196.37</v>
      </c>
      <c r="I35" s="117"/>
      <c r="J35" s="118">
        <f t="shared" si="4"/>
        <v>0.47015205791260872</v>
      </c>
      <c r="K35" s="119">
        <v>0</v>
      </c>
    </row>
    <row r="36" spans="1:11" x14ac:dyDescent="0.2">
      <c r="A36" s="107"/>
      <c r="B36" s="107"/>
      <c r="C36" s="107"/>
      <c r="D36" s="114">
        <v>13</v>
      </c>
      <c r="E36" s="107" t="s">
        <v>129</v>
      </c>
      <c r="F36" s="115">
        <v>1744.76</v>
      </c>
      <c r="G36" s="116">
        <v>3000</v>
      </c>
      <c r="H36" s="117">
        <f t="shared" si="3"/>
        <v>-1255.24</v>
      </c>
      <c r="I36" s="117"/>
      <c r="J36" s="118">
        <f t="shared" si="4"/>
        <v>0.5815866666666667</v>
      </c>
      <c r="K36" s="119">
        <v>0</v>
      </c>
    </row>
    <row r="37" spans="1:11" x14ac:dyDescent="0.2">
      <c r="A37" s="107"/>
      <c r="B37" s="107"/>
      <c r="C37" s="107"/>
      <c r="D37" s="114">
        <v>14</v>
      </c>
      <c r="E37" s="107" t="s">
        <v>130</v>
      </c>
      <c r="F37" s="115">
        <v>2093.41</v>
      </c>
      <c r="G37" s="116">
        <v>4000</v>
      </c>
      <c r="H37" s="117">
        <f t="shared" si="3"/>
        <v>-1906.59</v>
      </c>
      <c r="I37" s="117"/>
      <c r="J37" s="118">
        <f t="shared" si="4"/>
        <v>0.5233525</v>
      </c>
      <c r="K37" s="119">
        <v>0</v>
      </c>
    </row>
    <row r="38" spans="1:11" x14ac:dyDescent="0.2">
      <c r="A38" s="107"/>
      <c r="B38" s="107"/>
      <c r="C38" s="107"/>
      <c r="D38" s="114">
        <v>15</v>
      </c>
      <c r="E38" s="107" t="s">
        <v>131</v>
      </c>
      <c r="F38" s="115">
        <v>810</v>
      </c>
      <c r="G38" s="116">
        <v>810</v>
      </c>
      <c r="H38" s="117">
        <f t="shared" si="3"/>
        <v>0</v>
      </c>
      <c r="I38" s="117"/>
      <c r="J38" s="118">
        <v>0</v>
      </c>
      <c r="K38" s="119">
        <v>0</v>
      </c>
    </row>
    <row r="39" spans="1:11" x14ac:dyDescent="0.2">
      <c r="A39" s="107"/>
      <c r="B39" s="107"/>
      <c r="C39" s="107"/>
      <c r="D39" s="114">
        <v>16</v>
      </c>
      <c r="E39" s="107" t="s">
        <v>132</v>
      </c>
      <c r="F39" s="115">
        <v>0</v>
      </c>
      <c r="G39" s="116">
        <v>5513</v>
      </c>
      <c r="H39" s="117">
        <f t="shared" si="3"/>
        <v>-5513</v>
      </c>
      <c r="I39" s="117"/>
      <c r="J39" s="118">
        <f t="shared" ref="J39:J58" si="5">F39/G39</f>
        <v>0</v>
      </c>
      <c r="K39" s="119">
        <v>0</v>
      </c>
    </row>
    <row r="40" spans="1:11" x14ac:dyDescent="0.2">
      <c r="A40" s="107"/>
      <c r="B40" s="107"/>
      <c r="C40" s="107"/>
      <c r="D40" s="114">
        <v>17</v>
      </c>
      <c r="E40" s="107" t="s">
        <v>133</v>
      </c>
      <c r="F40" s="115">
        <v>0</v>
      </c>
      <c r="G40" s="116">
        <v>21000</v>
      </c>
      <c r="H40" s="117">
        <f t="shared" si="3"/>
        <v>-21000</v>
      </c>
      <c r="I40" s="117"/>
      <c r="J40" s="118">
        <f t="shared" si="5"/>
        <v>0</v>
      </c>
      <c r="K40" s="119">
        <v>0</v>
      </c>
    </row>
    <row r="41" spans="1:11" x14ac:dyDescent="0.2">
      <c r="A41" s="107"/>
      <c r="B41" s="107"/>
      <c r="C41" s="107"/>
      <c r="D41" s="114">
        <v>18</v>
      </c>
      <c r="E41" s="107" t="s">
        <v>134</v>
      </c>
      <c r="F41" s="115">
        <v>0</v>
      </c>
      <c r="G41" s="116">
        <v>17940</v>
      </c>
      <c r="H41" s="117">
        <f t="shared" si="3"/>
        <v>-17940</v>
      </c>
      <c r="I41" s="117"/>
      <c r="J41" s="118">
        <f t="shared" si="5"/>
        <v>0</v>
      </c>
      <c r="K41" s="119">
        <v>0</v>
      </c>
    </row>
    <row r="42" spans="1:11" x14ac:dyDescent="0.2">
      <c r="A42" s="107"/>
      <c r="B42" s="107"/>
      <c r="C42" s="107"/>
      <c r="D42" s="114">
        <v>19</v>
      </c>
      <c r="E42" s="107" t="s">
        <v>135</v>
      </c>
      <c r="F42" s="115">
        <v>0</v>
      </c>
      <c r="G42" s="116">
        <v>8000</v>
      </c>
      <c r="H42" s="117">
        <f t="shared" si="3"/>
        <v>-8000</v>
      </c>
      <c r="I42" s="117"/>
      <c r="J42" s="118">
        <f t="shared" si="5"/>
        <v>0</v>
      </c>
      <c r="K42" s="119">
        <v>0</v>
      </c>
    </row>
    <row r="43" spans="1:11" ht="8.9" customHeight="1" x14ac:dyDescent="0.2">
      <c r="A43" s="107"/>
      <c r="B43" s="107"/>
      <c r="C43" s="107"/>
      <c r="D43" s="114">
        <v>20</v>
      </c>
      <c r="E43" s="107" t="s">
        <v>136</v>
      </c>
      <c r="F43" s="115">
        <v>0</v>
      </c>
      <c r="G43" s="116">
        <v>1500</v>
      </c>
      <c r="H43" s="117">
        <f t="shared" si="3"/>
        <v>-1500</v>
      </c>
      <c r="I43" s="117"/>
      <c r="J43" s="118">
        <f t="shared" si="5"/>
        <v>0</v>
      </c>
      <c r="K43" s="119">
        <v>0</v>
      </c>
    </row>
    <row r="44" spans="1:11" x14ac:dyDescent="0.2">
      <c r="A44" s="107"/>
      <c r="B44" s="107"/>
      <c r="C44" s="107"/>
      <c r="D44" s="114">
        <v>21</v>
      </c>
      <c r="E44" s="107" t="s">
        <v>137</v>
      </c>
      <c r="F44" s="115">
        <v>0</v>
      </c>
      <c r="G44" s="116">
        <v>14000</v>
      </c>
      <c r="H44" s="117">
        <f t="shared" si="3"/>
        <v>-14000</v>
      </c>
      <c r="I44" s="117"/>
      <c r="J44" s="118">
        <f t="shared" si="5"/>
        <v>0</v>
      </c>
      <c r="K44" s="119">
        <v>0</v>
      </c>
    </row>
    <row r="45" spans="1:11" x14ac:dyDescent="0.2">
      <c r="A45" s="107"/>
      <c r="B45" s="107"/>
      <c r="C45" s="107"/>
      <c r="D45" s="114">
        <v>22</v>
      </c>
      <c r="E45" s="107" t="s">
        <v>138</v>
      </c>
      <c r="F45" s="115">
        <v>6802.7</v>
      </c>
      <c r="G45" s="116">
        <v>25000</v>
      </c>
      <c r="H45" s="117">
        <f t="shared" si="3"/>
        <v>-18197.3</v>
      </c>
      <c r="I45" s="117"/>
      <c r="J45" s="118">
        <f t="shared" si="5"/>
        <v>0.27210800000000002</v>
      </c>
      <c r="K45" s="119">
        <v>0</v>
      </c>
    </row>
    <row r="46" spans="1:11" x14ac:dyDescent="0.2">
      <c r="A46" s="107"/>
      <c r="B46" s="107"/>
      <c r="C46" s="107"/>
      <c r="D46" s="114">
        <v>23</v>
      </c>
      <c r="E46" s="107" t="s">
        <v>139</v>
      </c>
      <c r="F46" s="115">
        <v>0</v>
      </c>
      <c r="G46" s="116">
        <v>9404</v>
      </c>
      <c r="H46" s="117">
        <f t="shared" si="3"/>
        <v>-9404</v>
      </c>
      <c r="I46" s="117"/>
      <c r="J46" s="118">
        <f t="shared" si="5"/>
        <v>0</v>
      </c>
      <c r="K46" s="119">
        <v>0</v>
      </c>
    </row>
    <row r="47" spans="1:11" x14ac:dyDescent="0.2">
      <c r="A47" s="107"/>
      <c r="B47" s="107"/>
      <c r="C47" s="107"/>
      <c r="D47" s="114">
        <v>24</v>
      </c>
      <c r="E47" s="107" t="s">
        <v>140</v>
      </c>
      <c r="F47" s="115">
        <v>5155.18</v>
      </c>
      <c r="G47" s="116">
        <v>44105</v>
      </c>
      <c r="H47" s="117">
        <f t="shared" si="3"/>
        <v>-38949.82</v>
      </c>
      <c r="I47" s="117"/>
      <c r="J47" s="118">
        <f t="shared" si="5"/>
        <v>0.11688425348599933</v>
      </c>
      <c r="K47" s="119">
        <v>0</v>
      </c>
    </row>
    <row r="48" spans="1:11" x14ac:dyDescent="0.2">
      <c r="A48" s="107"/>
      <c r="B48" s="107"/>
      <c r="C48" s="107"/>
      <c r="D48" s="114">
        <v>25</v>
      </c>
      <c r="E48" s="107" t="s">
        <v>141</v>
      </c>
      <c r="F48" s="115">
        <v>0</v>
      </c>
      <c r="G48" s="116">
        <v>2000</v>
      </c>
      <c r="H48" s="117">
        <f t="shared" si="3"/>
        <v>-2000</v>
      </c>
      <c r="I48" s="117"/>
      <c r="J48" s="118">
        <f t="shared" si="5"/>
        <v>0</v>
      </c>
      <c r="K48" s="119">
        <v>0</v>
      </c>
    </row>
    <row r="49" spans="1:11" x14ac:dyDescent="0.2">
      <c r="A49" s="107"/>
      <c r="B49" s="107"/>
      <c r="C49" s="107"/>
      <c r="D49" s="114">
        <v>26</v>
      </c>
      <c r="E49" s="107" t="s">
        <v>142</v>
      </c>
      <c r="F49" s="115">
        <v>1740</v>
      </c>
      <c r="G49" s="116">
        <v>31827</v>
      </c>
      <c r="H49" s="117">
        <f t="shared" si="3"/>
        <v>-30087</v>
      </c>
      <c r="I49" s="117"/>
      <c r="J49" s="118">
        <f t="shared" si="5"/>
        <v>5.4670562729757753E-2</v>
      </c>
      <c r="K49" s="119">
        <v>0</v>
      </c>
    </row>
    <row r="50" spans="1:11" x14ac:dyDescent="0.2">
      <c r="A50" s="107"/>
      <c r="B50" s="107"/>
      <c r="C50" s="107"/>
      <c r="D50" s="114">
        <v>27</v>
      </c>
      <c r="E50" s="107" t="s">
        <v>143</v>
      </c>
      <c r="F50" s="115">
        <v>0</v>
      </c>
      <c r="G50" s="116">
        <v>1000</v>
      </c>
      <c r="H50" s="117">
        <f t="shared" si="3"/>
        <v>-1000</v>
      </c>
      <c r="I50" s="117"/>
      <c r="J50" s="118">
        <f t="shared" si="5"/>
        <v>0</v>
      </c>
      <c r="K50" s="119">
        <v>0</v>
      </c>
    </row>
    <row r="51" spans="1:11" x14ac:dyDescent="0.2">
      <c r="A51" s="107"/>
      <c r="B51" s="107"/>
      <c r="C51" s="107"/>
      <c r="D51" s="114">
        <v>28</v>
      </c>
      <c r="E51" s="107" t="s">
        <v>144</v>
      </c>
      <c r="F51" s="115">
        <v>0</v>
      </c>
      <c r="G51" s="116">
        <v>1650</v>
      </c>
      <c r="H51" s="117">
        <f t="shared" si="3"/>
        <v>-1650</v>
      </c>
      <c r="I51" s="117"/>
      <c r="J51" s="118">
        <f t="shared" si="5"/>
        <v>0</v>
      </c>
      <c r="K51" s="119">
        <v>0</v>
      </c>
    </row>
    <row r="52" spans="1:11" x14ac:dyDescent="0.2">
      <c r="A52" s="107"/>
      <c r="B52" s="107"/>
      <c r="C52" s="107"/>
      <c r="D52" s="114">
        <v>29</v>
      </c>
      <c r="E52" s="107" t="s">
        <v>145</v>
      </c>
      <c r="F52" s="115">
        <v>610.79</v>
      </c>
      <c r="G52" s="116">
        <v>4000</v>
      </c>
      <c r="H52" s="117">
        <f t="shared" si="3"/>
        <v>-3389.21</v>
      </c>
      <c r="I52" s="117"/>
      <c r="J52" s="118">
        <f t="shared" si="5"/>
        <v>0.15269749999999999</v>
      </c>
      <c r="K52" s="119">
        <v>0</v>
      </c>
    </row>
    <row r="53" spans="1:11" x14ac:dyDescent="0.2">
      <c r="A53" s="107"/>
      <c r="B53" s="107"/>
      <c r="C53" s="107"/>
      <c r="D53" s="114">
        <v>30</v>
      </c>
      <c r="E53" s="107" t="s">
        <v>146</v>
      </c>
      <c r="F53" s="115">
        <v>0</v>
      </c>
      <c r="G53" s="116">
        <v>15000</v>
      </c>
      <c r="H53" s="117">
        <f t="shared" si="3"/>
        <v>-15000</v>
      </c>
      <c r="I53" s="117"/>
      <c r="J53" s="118">
        <f t="shared" si="5"/>
        <v>0</v>
      </c>
      <c r="K53" s="119">
        <v>0</v>
      </c>
    </row>
    <row r="54" spans="1:11" x14ac:dyDescent="0.2">
      <c r="A54" s="107"/>
      <c r="B54" s="107"/>
      <c r="C54" s="107"/>
      <c r="D54" s="114">
        <v>31</v>
      </c>
      <c r="E54" s="107" t="s">
        <v>147</v>
      </c>
      <c r="F54" s="115">
        <v>0</v>
      </c>
      <c r="G54" s="116">
        <v>0</v>
      </c>
      <c r="H54" s="117">
        <f t="shared" si="3"/>
        <v>0</v>
      </c>
      <c r="I54" s="117"/>
      <c r="J54" s="118">
        <v>0</v>
      </c>
      <c r="K54" s="119">
        <v>0</v>
      </c>
    </row>
    <row r="55" spans="1:11" x14ac:dyDescent="0.2">
      <c r="A55" s="107"/>
      <c r="B55" s="107"/>
      <c r="C55" s="107"/>
      <c r="D55" s="114">
        <v>32</v>
      </c>
      <c r="E55" s="107" t="s">
        <v>148</v>
      </c>
      <c r="F55" s="115">
        <v>73.92</v>
      </c>
      <c r="G55" s="116">
        <v>7500</v>
      </c>
      <c r="H55" s="117">
        <f t="shared" si="3"/>
        <v>-7426.08</v>
      </c>
      <c r="I55" s="117"/>
      <c r="J55" s="118">
        <f t="shared" si="5"/>
        <v>9.8560000000000002E-3</v>
      </c>
      <c r="K55" s="119">
        <v>0</v>
      </c>
    </row>
    <row r="56" spans="1:11" x14ac:dyDescent="0.2">
      <c r="A56" s="107"/>
      <c r="B56" s="107"/>
      <c r="C56" s="107"/>
      <c r="D56" s="114">
        <v>33</v>
      </c>
      <c r="E56" s="107" t="s">
        <v>149</v>
      </c>
      <c r="F56" s="115">
        <v>23958.6</v>
      </c>
      <c r="G56" s="116">
        <v>80846</v>
      </c>
      <c r="H56" s="117">
        <f t="shared" si="3"/>
        <v>-56887.4</v>
      </c>
      <c r="I56" s="117"/>
      <c r="J56" s="118">
        <f t="shared" si="5"/>
        <v>0.29634861341315588</v>
      </c>
      <c r="K56" s="119">
        <v>0</v>
      </c>
    </row>
    <row r="57" spans="1:11" x14ac:dyDescent="0.2">
      <c r="A57" s="107"/>
      <c r="B57" s="107"/>
      <c r="C57" s="107"/>
      <c r="D57" s="114">
        <v>34</v>
      </c>
      <c r="E57" s="107" t="s">
        <v>150</v>
      </c>
      <c r="F57" s="115">
        <v>-11001.91</v>
      </c>
      <c r="G57" s="116">
        <v>46629</v>
      </c>
      <c r="H57" s="117">
        <f t="shared" si="3"/>
        <v>-57630.91</v>
      </c>
      <c r="I57" s="117"/>
      <c r="J57" s="118">
        <f t="shared" si="5"/>
        <v>-0.23594565613673893</v>
      </c>
      <c r="K57" s="119">
        <v>0</v>
      </c>
    </row>
    <row r="58" spans="1:11" x14ac:dyDescent="0.2">
      <c r="A58" s="88"/>
      <c r="B58" s="88"/>
      <c r="C58" s="88"/>
      <c r="D58" s="94" t="s">
        <v>151</v>
      </c>
      <c r="E58" s="88"/>
      <c r="F58" s="120">
        <f>SUM(F24:F57)</f>
        <v>170605.82000000004</v>
      </c>
      <c r="G58" s="120">
        <f>SUM(G24:G57)</f>
        <v>831235</v>
      </c>
      <c r="H58" s="120">
        <f>SUM(H24:H57)</f>
        <v>-660629.18000000005</v>
      </c>
      <c r="I58" s="120"/>
      <c r="J58" s="121">
        <f t="shared" si="5"/>
        <v>0.20524378785782604</v>
      </c>
      <c r="K58" s="122">
        <f>SUM(K24:K57)</f>
        <v>0</v>
      </c>
    </row>
    <row r="59" spans="1:11" s="98" customFormat="1" x14ac:dyDescent="0.2">
      <c r="A59" s="94"/>
      <c r="B59" s="94" t="s">
        <v>152</v>
      </c>
      <c r="C59" s="88"/>
      <c r="D59" s="88"/>
      <c r="E59" s="88"/>
      <c r="F59" s="120">
        <f>ROUND(F5+F21-F58,5)</f>
        <v>407554.58</v>
      </c>
      <c r="G59" s="120">
        <f>ROUND(G5+G21-G58,5)</f>
        <v>337278</v>
      </c>
      <c r="H59" s="120">
        <f>ROUND((F59-G59),5)</f>
        <v>70276.58</v>
      </c>
      <c r="I59" s="120"/>
      <c r="J59" s="121"/>
      <c r="K59" s="122"/>
    </row>
    <row r="60" spans="1:11" x14ac:dyDescent="0.2">
      <c r="A60" s="107"/>
      <c r="B60" s="107"/>
      <c r="C60" s="107"/>
      <c r="D60" s="107"/>
      <c r="E60" s="107"/>
      <c r="G60" s="110"/>
      <c r="H60" s="111"/>
      <c r="I60" s="111"/>
    </row>
    <row r="61" spans="1:11" x14ac:dyDescent="0.2">
      <c r="A61" s="107"/>
      <c r="B61" s="108" t="s">
        <v>153</v>
      </c>
      <c r="C61" s="107"/>
      <c r="D61" s="107"/>
      <c r="E61" s="107"/>
      <c r="G61" s="110"/>
      <c r="H61" s="111"/>
      <c r="I61" s="111"/>
    </row>
    <row r="62" spans="1:11" x14ac:dyDescent="0.2">
      <c r="A62" s="107"/>
      <c r="B62" s="107"/>
      <c r="C62" s="107"/>
      <c r="D62" s="108" t="s">
        <v>154</v>
      </c>
      <c r="E62" s="93"/>
      <c r="G62" s="110"/>
      <c r="H62" s="111"/>
      <c r="I62" s="111"/>
    </row>
    <row r="63" spans="1:11" x14ac:dyDescent="0.2">
      <c r="A63" s="107"/>
      <c r="B63" s="107"/>
      <c r="C63" s="107"/>
      <c r="D63" s="114">
        <v>1</v>
      </c>
      <c r="E63" s="107" t="s">
        <v>155</v>
      </c>
      <c r="F63" s="115">
        <v>0</v>
      </c>
      <c r="G63" s="116">
        <v>0</v>
      </c>
      <c r="H63" s="117">
        <f t="shared" ref="H63:H68" si="6">ROUND((F63-G63),5)</f>
        <v>0</v>
      </c>
      <c r="I63" s="117"/>
      <c r="J63" s="118">
        <v>0</v>
      </c>
      <c r="K63" s="124">
        <v>0</v>
      </c>
    </row>
    <row r="64" spans="1:11" x14ac:dyDescent="0.2">
      <c r="A64" s="107"/>
      <c r="B64" s="107"/>
      <c r="C64" s="107"/>
      <c r="D64" s="114">
        <v>2</v>
      </c>
      <c r="E64" s="107" t="s">
        <v>156</v>
      </c>
      <c r="F64" s="115">
        <v>0</v>
      </c>
      <c r="G64" s="116">
        <v>0</v>
      </c>
      <c r="H64" s="117">
        <f t="shared" si="6"/>
        <v>0</v>
      </c>
      <c r="I64" s="117"/>
      <c r="J64" s="118">
        <v>0</v>
      </c>
      <c r="K64" s="124">
        <v>0</v>
      </c>
    </row>
    <row r="65" spans="1:11" x14ac:dyDescent="0.2">
      <c r="A65" s="107"/>
      <c r="B65" s="107"/>
      <c r="C65" s="107"/>
      <c r="D65" s="114">
        <v>3</v>
      </c>
      <c r="E65" s="107" t="s">
        <v>157</v>
      </c>
      <c r="F65" s="115">
        <v>0</v>
      </c>
      <c r="G65" s="116">
        <v>15000</v>
      </c>
      <c r="H65" s="117">
        <f t="shared" si="6"/>
        <v>-15000</v>
      </c>
      <c r="I65" s="117"/>
      <c r="J65" s="118">
        <v>0</v>
      </c>
      <c r="K65" s="124">
        <v>0</v>
      </c>
    </row>
    <row r="66" spans="1:11" x14ac:dyDescent="0.2">
      <c r="A66" s="107"/>
      <c r="B66" s="107"/>
      <c r="C66" s="107"/>
      <c r="D66" s="114">
        <v>4</v>
      </c>
      <c r="E66" s="107" t="s">
        <v>158</v>
      </c>
      <c r="F66" s="115">
        <v>0</v>
      </c>
      <c r="G66" s="116">
        <v>210000</v>
      </c>
      <c r="H66" s="117">
        <f t="shared" si="6"/>
        <v>-210000</v>
      </c>
      <c r="I66" s="117"/>
      <c r="J66" s="118">
        <f t="shared" ref="J66" si="7">F66/G66</f>
        <v>0</v>
      </c>
      <c r="K66" s="124">
        <v>0</v>
      </c>
    </row>
    <row r="67" spans="1:11" x14ac:dyDescent="0.2">
      <c r="A67" s="107"/>
      <c r="B67" s="107"/>
      <c r="C67" s="107"/>
      <c r="D67" s="114">
        <v>5</v>
      </c>
      <c r="E67" s="107" t="s">
        <v>159</v>
      </c>
      <c r="F67" s="115">
        <v>0</v>
      </c>
      <c r="G67" s="116">
        <v>0</v>
      </c>
      <c r="H67" s="117">
        <f t="shared" si="6"/>
        <v>0</v>
      </c>
      <c r="I67" s="117"/>
      <c r="J67" s="118">
        <v>0</v>
      </c>
      <c r="K67" s="124">
        <v>0</v>
      </c>
    </row>
    <row r="68" spans="1:11" x14ac:dyDescent="0.2">
      <c r="A68" s="107"/>
      <c r="B68" s="107"/>
      <c r="C68" s="107"/>
      <c r="D68" s="114">
        <v>6</v>
      </c>
      <c r="E68" s="107" t="s">
        <v>160</v>
      </c>
      <c r="F68" s="115">
        <v>0</v>
      </c>
      <c r="G68" s="116">
        <v>0</v>
      </c>
      <c r="H68" s="117">
        <f t="shared" si="6"/>
        <v>0</v>
      </c>
      <c r="I68" s="117"/>
      <c r="J68" s="118">
        <v>0</v>
      </c>
      <c r="K68" s="124">
        <v>0</v>
      </c>
    </row>
    <row r="69" spans="1:11" x14ac:dyDescent="0.2">
      <c r="A69" s="88"/>
      <c r="B69" s="88"/>
      <c r="C69" s="94"/>
      <c r="D69" s="94" t="s">
        <v>161</v>
      </c>
      <c r="E69" s="94"/>
      <c r="F69" s="120">
        <f>ROUND(SUM(F62:F68),5)</f>
        <v>0</v>
      </c>
      <c r="G69" s="120">
        <f>ROUND(SUM(G62:G68),5)</f>
        <v>225000</v>
      </c>
      <c r="H69" s="120">
        <f>ROUND((F69-G69),5)</f>
        <v>-225000</v>
      </c>
      <c r="I69" s="120"/>
      <c r="J69" s="121">
        <f>F69/G69</f>
        <v>0</v>
      </c>
      <c r="K69" s="125">
        <f>SUM(K63:K68)</f>
        <v>0</v>
      </c>
    </row>
    <row r="70" spans="1:11" x14ac:dyDescent="0.2">
      <c r="A70" s="88"/>
      <c r="B70" s="94" t="s">
        <v>162</v>
      </c>
      <c r="C70" s="88"/>
      <c r="D70" s="88"/>
      <c r="E70" s="88"/>
      <c r="F70" s="120">
        <f>ROUND(F61-F69,5)</f>
        <v>0</v>
      </c>
      <c r="G70" s="120">
        <f>ROUND(G61-G69,5)</f>
        <v>-225000</v>
      </c>
      <c r="H70" s="120">
        <f>ROUND((F70-G70),5)</f>
        <v>225000</v>
      </c>
      <c r="I70" s="120"/>
      <c r="J70" s="121"/>
      <c r="K70" s="122"/>
    </row>
    <row r="71" spans="1:11" x14ac:dyDescent="0.2">
      <c r="A71" s="88"/>
      <c r="B71" s="88"/>
      <c r="C71" s="88"/>
      <c r="D71" s="88"/>
      <c r="E71" s="88"/>
      <c r="F71" s="115"/>
      <c r="G71" s="126"/>
      <c r="H71" s="115"/>
      <c r="I71" s="115"/>
      <c r="J71" s="127"/>
      <c r="K71" s="128"/>
    </row>
    <row r="72" spans="1:11" s="98" customFormat="1" x14ac:dyDescent="0.2">
      <c r="B72" s="94" t="s">
        <v>163</v>
      </c>
      <c r="C72" s="94"/>
      <c r="D72" s="94"/>
      <c r="E72" s="94"/>
      <c r="F72" s="129">
        <f>ROUND(F59+F70,5)</f>
        <v>407554.58</v>
      </c>
      <c r="G72" s="129">
        <f>ROUND(G59+G70,5)</f>
        <v>112278</v>
      </c>
      <c r="H72" s="129">
        <f>ROUND(H59+H70,5)</f>
        <v>295276.58</v>
      </c>
      <c r="I72" s="129"/>
      <c r="J72" s="130"/>
      <c r="K72" s="129"/>
    </row>
  </sheetData>
  <mergeCells count="1">
    <mergeCell ref="F2:K2"/>
  </mergeCells>
  <pageMargins left="0.25" right="0.3" top="0.6" bottom="0.5" header="0.4" footer="0.4"/>
  <pageSetup orientation="portrait" r:id="rId1"/>
  <headerFooter>
    <oddHeader>&amp;C&amp;"Arial,Regular"&amp;8QCYC Income &amp; Expense Less Transfers - TD Actual vs Budget</oddHeader>
  </headerFooter>
  <ignoredErrors>
    <ignoredError sqref="H2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F8EF2-54B8-4891-B06B-1C5F01C9BED3}">
  <sheetPr>
    <tabColor rgb="FF6600FF"/>
  </sheetPr>
  <dimension ref="A1:N74"/>
  <sheetViews>
    <sheetView zoomScaleNormal="100" zoomScaleSheetLayoutView="100" workbookViewId="0">
      <selection activeCell="H46" sqref="H46"/>
    </sheetView>
  </sheetViews>
  <sheetFormatPr defaultColWidth="9.8984375" defaultRowHeight="9.4499999999999993" x14ac:dyDescent="0.2"/>
  <cols>
    <col min="1" max="3" width="2.69921875" style="149" customWidth="1"/>
    <col min="4" max="4" width="4.3984375" style="149" customWidth="1"/>
    <col min="5" max="5" width="26.8984375" style="149" customWidth="1"/>
    <col min="6" max="6" width="8.796875" style="93" customWidth="1"/>
    <col min="7" max="7" width="9.19921875" style="98" customWidth="1"/>
    <col min="8" max="8" width="9" style="93" customWidth="1"/>
    <col min="9" max="9" width="2.59765625" style="93" customWidth="1"/>
    <col min="10" max="10" width="7.796875" style="112" customWidth="1"/>
    <col min="11" max="11" width="8.59765625" style="113" customWidth="1"/>
    <col min="12" max="12" width="2.8984375" style="93" customWidth="1"/>
    <col min="13" max="13" width="3.69921875" style="93" customWidth="1"/>
    <col min="14" max="16384" width="9.8984375" style="93"/>
  </cols>
  <sheetData>
    <row r="1" spans="1:14" x14ac:dyDescent="0.2">
      <c r="A1" s="99"/>
      <c r="B1" s="94"/>
      <c r="C1" s="94"/>
      <c r="D1" s="94"/>
      <c r="E1" s="94"/>
      <c r="F1" s="133"/>
      <c r="G1" s="134"/>
      <c r="H1" s="133"/>
      <c r="I1" s="133"/>
      <c r="J1" s="91"/>
      <c r="K1" s="92"/>
      <c r="N1" s="136"/>
    </row>
    <row r="2" spans="1:14" x14ac:dyDescent="0.2">
      <c r="A2" s="94"/>
      <c r="B2" s="94"/>
      <c r="C2" s="94"/>
      <c r="D2" s="94"/>
      <c r="E2" s="94"/>
      <c r="F2" s="133"/>
      <c r="G2" s="134"/>
      <c r="H2" s="133"/>
      <c r="I2" s="133"/>
      <c r="J2" s="91"/>
      <c r="K2" s="92"/>
      <c r="N2" s="136"/>
    </row>
    <row r="3" spans="1:14" x14ac:dyDescent="0.2">
      <c r="A3" s="94"/>
      <c r="B3" s="94"/>
      <c r="C3" s="94"/>
      <c r="D3" s="94"/>
      <c r="E3" s="94"/>
      <c r="F3" s="133"/>
      <c r="G3" s="134"/>
      <c r="H3" s="133"/>
      <c r="I3" s="133"/>
      <c r="J3" s="137"/>
      <c r="K3" s="92"/>
      <c r="N3" s="136"/>
    </row>
    <row r="4" spans="1:14" ht="12.75" customHeight="1" x14ac:dyDescent="0.25">
      <c r="A4" s="94"/>
      <c r="B4" s="94"/>
      <c r="C4" s="94"/>
      <c r="D4" s="94"/>
      <c r="E4" s="94"/>
      <c r="F4" s="95">
        <f>'[1]OA To Do &amp; Notes'!D3</f>
        <v>44470</v>
      </c>
      <c r="G4" s="96"/>
      <c r="H4" s="96"/>
      <c r="I4" s="96"/>
      <c r="J4" s="96"/>
      <c r="K4" s="97"/>
      <c r="N4" s="136"/>
    </row>
    <row r="5" spans="1:14" s="135" customFormat="1" ht="28.25" x14ac:dyDescent="0.2">
      <c r="A5" s="99"/>
      <c r="B5" s="99"/>
      <c r="C5" s="99"/>
      <c r="D5" s="99"/>
      <c r="E5" s="94"/>
      <c r="F5" s="100" t="s">
        <v>95</v>
      </c>
      <c r="G5" s="138" t="s">
        <v>96</v>
      </c>
      <c r="H5" s="101" t="s">
        <v>97</v>
      </c>
      <c r="I5" s="138"/>
      <c r="J5" s="102" t="s">
        <v>98</v>
      </c>
      <c r="K5" s="103" t="s">
        <v>99</v>
      </c>
    </row>
    <row r="6" spans="1:14" s="135" customFormat="1" x14ac:dyDescent="0.2">
      <c r="A6" s="99"/>
      <c r="B6" s="99"/>
      <c r="C6" s="99"/>
      <c r="D6" s="99"/>
      <c r="E6" s="94"/>
      <c r="F6" s="139"/>
      <c r="G6" s="140"/>
      <c r="H6" s="140"/>
      <c r="I6" s="140"/>
      <c r="J6" s="141"/>
      <c r="K6" s="142"/>
    </row>
    <row r="7" spans="1:14" x14ac:dyDescent="0.2">
      <c r="A7" s="108"/>
      <c r="B7" s="108" t="s">
        <v>100</v>
      </c>
      <c r="C7" s="108"/>
      <c r="D7" s="108"/>
      <c r="E7" s="108"/>
      <c r="F7" s="143"/>
      <c r="G7" s="144"/>
      <c r="H7" s="143"/>
      <c r="I7" s="143"/>
    </row>
    <row r="8" spans="1:14" x14ac:dyDescent="0.2">
      <c r="A8" s="108"/>
      <c r="B8" s="108" t="s">
        <v>116</v>
      </c>
      <c r="C8" s="108"/>
      <c r="D8" s="108"/>
      <c r="E8" s="108"/>
      <c r="F8" s="143"/>
      <c r="G8" s="144"/>
      <c r="H8" s="143"/>
      <c r="I8" s="143"/>
    </row>
    <row r="9" spans="1:14" x14ac:dyDescent="0.2">
      <c r="A9" s="108"/>
      <c r="B9" s="108"/>
      <c r="C9" s="108" t="s">
        <v>150</v>
      </c>
      <c r="D9" s="108"/>
      <c r="E9" s="108"/>
      <c r="F9" s="143"/>
      <c r="G9" s="144"/>
      <c r="H9" s="143"/>
      <c r="I9" s="143"/>
    </row>
    <row r="10" spans="1:14" x14ac:dyDescent="0.2">
      <c r="A10" s="108"/>
      <c r="B10" s="108"/>
      <c r="C10" s="108"/>
      <c r="D10" s="108"/>
      <c r="E10" s="108"/>
      <c r="F10" s="143"/>
      <c r="G10" s="144"/>
      <c r="H10" s="143"/>
      <c r="I10" s="143"/>
    </row>
    <row r="11" spans="1:14" x14ac:dyDescent="0.2">
      <c r="A11" s="108"/>
      <c r="B11" s="108"/>
      <c r="C11" s="107"/>
      <c r="D11" s="108" t="s">
        <v>164</v>
      </c>
      <c r="E11" s="107"/>
      <c r="F11" s="143"/>
      <c r="G11" s="144"/>
      <c r="H11" s="143"/>
      <c r="I11" s="143"/>
    </row>
    <row r="12" spans="1:14" x14ac:dyDescent="0.2">
      <c r="A12" s="108"/>
      <c r="B12" s="108"/>
      <c r="C12" s="107"/>
      <c r="D12" s="108"/>
      <c r="E12" s="107"/>
      <c r="F12" s="143"/>
      <c r="G12" s="144"/>
      <c r="H12" s="143"/>
      <c r="I12" s="143"/>
    </row>
    <row r="13" spans="1:14" x14ac:dyDescent="0.2">
      <c r="A13" s="108"/>
      <c r="B13" s="108"/>
      <c r="C13" s="107"/>
      <c r="D13" s="114">
        <v>1</v>
      </c>
      <c r="E13" s="107" t="s">
        <v>165</v>
      </c>
      <c r="F13" s="145">
        <v>-9094.76</v>
      </c>
      <c r="G13" s="146">
        <v>-19603</v>
      </c>
      <c r="H13" s="145">
        <f>ROUND((F13-G13),5)</f>
        <v>10508.24</v>
      </c>
      <c r="I13" s="145"/>
      <c r="J13" s="118">
        <f>F13/G13</f>
        <v>0.46394735499668421</v>
      </c>
      <c r="K13" s="119">
        <v>0</v>
      </c>
    </row>
    <row r="14" spans="1:14" x14ac:dyDescent="0.2">
      <c r="A14" s="108"/>
      <c r="B14" s="108"/>
      <c r="C14" s="107"/>
      <c r="D14" s="114">
        <v>2</v>
      </c>
      <c r="E14" s="107" t="s">
        <v>166</v>
      </c>
      <c r="F14" s="145">
        <v>0</v>
      </c>
      <c r="G14" s="146">
        <v>-4214</v>
      </c>
      <c r="H14" s="145">
        <f>ROUND((F14-G14),5)</f>
        <v>4214</v>
      </c>
      <c r="I14" s="145"/>
      <c r="J14" s="118">
        <f t="shared" ref="J14:J33" si="0">F14/G14</f>
        <v>0</v>
      </c>
      <c r="K14" s="119">
        <v>0</v>
      </c>
    </row>
    <row r="15" spans="1:14" x14ac:dyDescent="0.2">
      <c r="A15" s="108"/>
      <c r="B15" s="108"/>
      <c r="C15" s="107"/>
      <c r="D15" s="114">
        <v>3</v>
      </c>
      <c r="E15" s="107" t="s">
        <v>167</v>
      </c>
      <c r="F15" s="145">
        <v>-11368</v>
      </c>
      <c r="G15" s="146">
        <v>-16376</v>
      </c>
      <c r="H15" s="145">
        <f>ROUND((F15-G15),5)</f>
        <v>5008</v>
      </c>
      <c r="I15" s="145"/>
      <c r="J15" s="118">
        <f t="shared" si="0"/>
        <v>0.69418661455788955</v>
      </c>
      <c r="K15" s="119">
        <v>0</v>
      </c>
    </row>
    <row r="16" spans="1:14" x14ac:dyDescent="0.2">
      <c r="A16" s="108"/>
      <c r="B16" s="108"/>
      <c r="C16" s="107"/>
      <c r="D16" s="114">
        <v>4</v>
      </c>
      <c r="E16" s="107" t="s">
        <v>168</v>
      </c>
      <c r="F16" s="145">
        <v>-470</v>
      </c>
      <c r="G16" s="146">
        <v>-600</v>
      </c>
      <c r="H16" s="145">
        <f>ROUND((F16-G16),5)</f>
        <v>130</v>
      </c>
      <c r="I16" s="145"/>
      <c r="J16" s="118">
        <f t="shared" si="0"/>
        <v>0.78333333333333333</v>
      </c>
      <c r="K16" s="119">
        <v>0</v>
      </c>
    </row>
    <row r="17" spans="1:11" x14ac:dyDescent="0.2">
      <c r="A17" s="94"/>
      <c r="B17" s="94"/>
      <c r="C17" s="94"/>
      <c r="D17" s="94" t="s">
        <v>169</v>
      </c>
      <c r="E17" s="94"/>
      <c r="F17" s="147">
        <f>ROUND(SUM(F11:F16),5)</f>
        <v>-20932.759999999998</v>
      </c>
      <c r="G17" s="147">
        <f>ROUND(SUM(G11:G16),5)</f>
        <v>-40793</v>
      </c>
      <c r="H17" s="147">
        <f>ROUND((F17-G17),5)</f>
        <v>19860.240000000002</v>
      </c>
      <c r="I17" s="148"/>
      <c r="J17" s="121">
        <f t="shared" si="0"/>
        <v>0.51314588287206131</v>
      </c>
      <c r="K17" s="122">
        <f>SUM(K13:K16)</f>
        <v>0</v>
      </c>
    </row>
    <row r="18" spans="1:11" x14ac:dyDescent="0.2">
      <c r="A18" s="108"/>
      <c r="B18" s="108"/>
      <c r="C18" s="108"/>
      <c r="D18" s="108"/>
      <c r="E18" s="108"/>
      <c r="F18" s="143"/>
      <c r="G18" s="144"/>
      <c r="H18" s="143"/>
      <c r="I18" s="143"/>
    </row>
    <row r="19" spans="1:11" x14ac:dyDescent="0.2">
      <c r="A19" s="108"/>
      <c r="B19" s="108"/>
      <c r="C19" s="108"/>
      <c r="D19" s="108"/>
      <c r="E19" s="108"/>
      <c r="F19" s="143"/>
      <c r="G19" s="144"/>
      <c r="H19" s="143"/>
      <c r="I19" s="143"/>
    </row>
    <row r="20" spans="1:11" x14ac:dyDescent="0.2">
      <c r="A20" s="108"/>
      <c r="B20" s="108"/>
      <c r="C20" s="108"/>
      <c r="D20" s="108" t="s">
        <v>170</v>
      </c>
      <c r="E20" s="108"/>
      <c r="F20" s="143"/>
      <c r="G20" s="144"/>
      <c r="H20" s="143"/>
      <c r="I20" s="143"/>
    </row>
    <row r="21" spans="1:11" x14ac:dyDescent="0.2">
      <c r="A21" s="108"/>
      <c r="B21" s="108"/>
      <c r="C21" s="108"/>
      <c r="D21" s="108"/>
      <c r="E21" s="108"/>
      <c r="F21" s="143"/>
      <c r="G21" s="144"/>
      <c r="H21" s="143"/>
      <c r="I21" s="143"/>
    </row>
    <row r="22" spans="1:11" x14ac:dyDescent="0.2">
      <c r="A22" s="108"/>
      <c r="B22" s="108"/>
      <c r="C22" s="108"/>
      <c r="D22" s="114">
        <v>1</v>
      </c>
      <c r="E22" s="107" t="s">
        <v>171</v>
      </c>
      <c r="F22" s="145">
        <v>8741.64</v>
      </c>
      <c r="G22" s="146">
        <v>17311</v>
      </c>
      <c r="H22" s="145">
        <f t="shared" ref="H22:H33" si="1">ROUND((F22-G22),5)</f>
        <v>-8569.36</v>
      </c>
      <c r="I22" s="145"/>
      <c r="J22" s="118">
        <f t="shared" si="0"/>
        <v>0.50497602680376641</v>
      </c>
      <c r="K22" s="119">
        <v>0</v>
      </c>
    </row>
    <row r="23" spans="1:11" x14ac:dyDescent="0.2">
      <c r="A23" s="108"/>
      <c r="B23" s="108"/>
      <c r="C23" s="108"/>
      <c r="D23" s="114">
        <v>2</v>
      </c>
      <c r="E23" s="107" t="s">
        <v>172</v>
      </c>
      <c r="F23" s="145">
        <v>0</v>
      </c>
      <c r="G23" s="146">
        <v>28500</v>
      </c>
      <c r="H23" s="145">
        <f t="shared" si="1"/>
        <v>-28500</v>
      </c>
      <c r="I23" s="145"/>
      <c r="J23" s="118">
        <f t="shared" si="0"/>
        <v>0</v>
      </c>
      <c r="K23" s="119">
        <v>0</v>
      </c>
    </row>
    <row r="24" spans="1:11" x14ac:dyDescent="0.2">
      <c r="A24" s="108"/>
      <c r="B24" s="108"/>
      <c r="C24" s="108"/>
      <c r="D24" s="114">
        <v>3</v>
      </c>
      <c r="E24" s="107" t="s">
        <v>173</v>
      </c>
      <c r="F24" s="145">
        <v>721.54</v>
      </c>
      <c r="G24" s="146">
        <v>11000</v>
      </c>
      <c r="H24" s="145">
        <f t="shared" si="1"/>
        <v>-10278.459999999999</v>
      </c>
      <c r="I24" s="145"/>
      <c r="J24" s="118">
        <f t="shared" si="0"/>
        <v>6.5594545454545447E-2</v>
      </c>
      <c r="K24" s="119">
        <v>0</v>
      </c>
    </row>
    <row r="25" spans="1:11" x14ac:dyDescent="0.2">
      <c r="A25" s="108"/>
      <c r="B25" s="108"/>
      <c r="C25" s="108"/>
      <c r="D25" s="114">
        <v>4</v>
      </c>
      <c r="E25" s="107" t="s">
        <v>174</v>
      </c>
      <c r="F25" s="145">
        <v>0</v>
      </c>
      <c r="G25" s="146">
        <v>4000</v>
      </c>
      <c r="H25" s="145">
        <f t="shared" si="1"/>
        <v>-4000</v>
      </c>
      <c r="I25" s="145"/>
      <c r="J25" s="118">
        <f t="shared" si="0"/>
        <v>0</v>
      </c>
      <c r="K25" s="119">
        <v>0</v>
      </c>
    </row>
    <row r="26" spans="1:11" x14ac:dyDescent="0.2">
      <c r="A26" s="108"/>
      <c r="B26" s="108"/>
      <c r="C26" s="108"/>
      <c r="D26" s="114">
        <v>5</v>
      </c>
      <c r="E26" s="107" t="s">
        <v>175</v>
      </c>
      <c r="F26" s="145">
        <v>0</v>
      </c>
      <c r="G26" s="146">
        <v>4450</v>
      </c>
      <c r="H26" s="145">
        <f t="shared" si="1"/>
        <v>-4450</v>
      </c>
      <c r="I26" s="145"/>
      <c r="J26" s="118">
        <f t="shared" si="0"/>
        <v>0</v>
      </c>
      <c r="K26" s="119">
        <v>0</v>
      </c>
    </row>
    <row r="27" spans="1:11" x14ac:dyDescent="0.2">
      <c r="A27" s="108"/>
      <c r="B27" s="108"/>
      <c r="C27" s="108"/>
      <c r="D27" s="114">
        <v>6</v>
      </c>
      <c r="E27" s="107" t="s">
        <v>176</v>
      </c>
      <c r="F27" s="145">
        <v>0</v>
      </c>
      <c r="G27" s="146">
        <v>2400</v>
      </c>
      <c r="H27" s="145">
        <f t="shared" si="1"/>
        <v>-2400</v>
      </c>
      <c r="I27" s="145"/>
      <c r="J27" s="118">
        <f t="shared" si="0"/>
        <v>0</v>
      </c>
      <c r="K27" s="119">
        <v>0</v>
      </c>
    </row>
    <row r="28" spans="1:11" x14ac:dyDescent="0.2">
      <c r="A28" s="108"/>
      <c r="B28" s="108"/>
      <c r="C28" s="108"/>
      <c r="D28" s="114">
        <v>7</v>
      </c>
      <c r="E28" s="107" t="s">
        <v>177</v>
      </c>
      <c r="F28" s="145">
        <v>283.36</v>
      </c>
      <c r="G28" s="146">
        <v>2365</v>
      </c>
      <c r="H28" s="145">
        <f t="shared" si="1"/>
        <v>-2081.64</v>
      </c>
      <c r="I28" s="145"/>
      <c r="J28" s="118">
        <f t="shared" si="0"/>
        <v>0.11981395348837209</v>
      </c>
      <c r="K28" s="119">
        <v>0</v>
      </c>
    </row>
    <row r="29" spans="1:11" x14ac:dyDescent="0.2">
      <c r="A29" s="108"/>
      <c r="B29" s="108"/>
      <c r="C29" s="108"/>
      <c r="D29" s="114">
        <v>8</v>
      </c>
      <c r="E29" s="107" t="s">
        <v>178</v>
      </c>
      <c r="F29" s="145">
        <v>0</v>
      </c>
      <c r="G29" s="146">
        <v>800</v>
      </c>
      <c r="H29" s="145">
        <f t="shared" si="1"/>
        <v>-800</v>
      </c>
      <c r="I29" s="145"/>
      <c r="J29" s="118">
        <f t="shared" si="0"/>
        <v>0</v>
      </c>
      <c r="K29" s="119">
        <v>0</v>
      </c>
    </row>
    <row r="30" spans="1:11" x14ac:dyDescent="0.2">
      <c r="A30" s="108"/>
      <c r="B30" s="108"/>
      <c r="C30" s="108"/>
      <c r="D30" s="114">
        <v>9</v>
      </c>
      <c r="E30" s="107" t="s">
        <v>179</v>
      </c>
      <c r="F30" s="145">
        <v>44.56</v>
      </c>
      <c r="G30" s="146">
        <v>15000</v>
      </c>
      <c r="H30" s="145">
        <f t="shared" si="1"/>
        <v>-14955.44</v>
      </c>
      <c r="I30" s="145"/>
      <c r="J30" s="118">
        <f t="shared" si="0"/>
        <v>2.970666666666667E-3</v>
      </c>
      <c r="K30" s="119">
        <v>0</v>
      </c>
    </row>
    <row r="31" spans="1:11" x14ac:dyDescent="0.2">
      <c r="A31" s="108"/>
      <c r="B31" s="108"/>
      <c r="C31" s="108"/>
      <c r="D31" s="114">
        <v>10</v>
      </c>
      <c r="E31" s="107" t="s">
        <v>180</v>
      </c>
      <c r="F31" s="145">
        <v>139.75</v>
      </c>
      <c r="G31" s="146">
        <v>1596</v>
      </c>
      <c r="H31" s="145">
        <f t="shared" si="1"/>
        <v>-1456.25</v>
      </c>
      <c r="I31" s="145"/>
      <c r="J31" s="118">
        <f t="shared" si="0"/>
        <v>8.7562656641604009E-2</v>
      </c>
      <c r="K31" s="119">
        <v>0</v>
      </c>
    </row>
    <row r="32" spans="1:11" x14ac:dyDescent="0.2">
      <c r="A32" s="94"/>
      <c r="B32" s="94"/>
      <c r="C32" s="94"/>
      <c r="D32" s="94" t="s">
        <v>181</v>
      </c>
      <c r="E32" s="94"/>
      <c r="F32" s="147">
        <f>ROUND(SUM(F18:F31),5)</f>
        <v>9930.85</v>
      </c>
      <c r="G32" s="147">
        <f>ROUND(SUM(G18:G31),5)</f>
        <v>87422</v>
      </c>
      <c r="H32" s="147">
        <f t="shared" si="1"/>
        <v>-77491.149999999994</v>
      </c>
      <c r="I32" s="148"/>
      <c r="J32" s="121">
        <f t="shared" si="0"/>
        <v>0.11359669190821532</v>
      </c>
      <c r="K32" s="122">
        <f>SUM(K22:K31)</f>
        <v>0</v>
      </c>
    </row>
    <row r="33" spans="1:11" hidden="1" x14ac:dyDescent="0.2">
      <c r="A33" s="94"/>
      <c r="B33" s="94"/>
      <c r="C33" s="94" t="s">
        <v>182</v>
      </c>
      <c r="D33" s="94"/>
      <c r="E33" s="94"/>
      <c r="F33" s="148">
        <f>ROUND(F11+F17+F32,5)</f>
        <v>-11001.91</v>
      </c>
      <c r="G33" s="147">
        <f>ROUND(G11+G17+G32,5)</f>
        <v>46629</v>
      </c>
      <c r="H33" s="147">
        <f t="shared" si="1"/>
        <v>-57630.91</v>
      </c>
      <c r="I33" s="148"/>
      <c r="J33" s="121">
        <f t="shared" si="0"/>
        <v>-0.23594565613673893</v>
      </c>
      <c r="K33" s="122"/>
    </row>
    <row r="34" spans="1:11" x14ac:dyDescent="0.2">
      <c r="A34" s="94"/>
      <c r="B34" s="94" t="s">
        <v>151</v>
      </c>
      <c r="C34" s="94"/>
      <c r="D34" s="94"/>
      <c r="E34" s="94"/>
      <c r="F34" s="147">
        <f>F17+F32</f>
        <v>-11001.909999999998</v>
      </c>
      <c r="G34" s="147">
        <f t="shared" ref="G34:H34" si="2">G17+G32</f>
        <v>46629</v>
      </c>
      <c r="H34" s="147">
        <f t="shared" si="2"/>
        <v>-57630.909999999989</v>
      </c>
      <c r="I34" s="148"/>
      <c r="J34" s="121"/>
      <c r="K34" s="122">
        <f>K17+K32</f>
        <v>0</v>
      </c>
    </row>
    <row r="35" spans="1:11" x14ac:dyDescent="0.2">
      <c r="I35" s="143"/>
    </row>
    <row r="36" spans="1:11" x14ac:dyDescent="0.2">
      <c r="I36" s="143"/>
    </row>
    <row r="37" spans="1:11" x14ac:dyDescent="0.2">
      <c r="E37" s="131"/>
      <c r="I37" s="143"/>
    </row>
    <row r="38" spans="1:11" x14ac:dyDescent="0.2">
      <c r="I38" s="143"/>
    </row>
    <row r="39" spans="1:11" x14ac:dyDescent="0.2">
      <c r="I39" s="143"/>
    </row>
    <row r="40" spans="1:11" x14ac:dyDescent="0.2">
      <c r="I40" s="143"/>
    </row>
    <row r="41" spans="1:11" x14ac:dyDescent="0.2">
      <c r="I41" s="143"/>
    </row>
    <row r="42" spans="1:11" x14ac:dyDescent="0.2">
      <c r="I42" s="143"/>
    </row>
    <row r="43" spans="1:11" x14ac:dyDescent="0.2">
      <c r="I43" s="143"/>
    </row>
    <row r="44" spans="1:11" x14ac:dyDescent="0.2">
      <c r="I44" s="143"/>
    </row>
    <row r="45" spans="1:11" x14ac:dyDescent="0.2">
      <c r="I45" s="143"/>
    </row>
    <row r="46" spans="1:11" x14ac:dyDescent="0.2">
      <c r="I46" s="143"/>
    </row>
    <row r="47" spans="1:11" x14ac:dyDescent="0.2">
      <c r="I47" s="143"/>
    </row>
    <row r="48" spans="1:11" x14ac:dyDescent="0.2">
      <c r="I48" s="143"/>
    </row>
    <row r="49" spans="5:9" x14ac:dyDescent="0.2">
      <c r="I49" s="143"/>
    </row>
    <row r="50" spans="5:9" x14ac:dyDescent="0.2">
      <c r="I50" s="143"/>
    </row>
    <row r="51" spans="5:9" x14ac:dyDescent="0.2">
      <c r="I51" s="143"/>
    </row>
    <row r="52" spans="5:9" x14ac:dyDescent="0.2">
      <c r="E52" s="131"/>
      <c r="I52" s="143"/>
    </row>
    <row r="53" spans="5:9" x14ac:dyDescent="0.2">
      <c r="I53" s="143"/>
    </row>
    <row r="54" spans="5:9" x14ac:dyDescent="0.2">
      <c r="I54" s="143"/>
    </row>
    <row r="55" spans="5:9" x14ac:dyDescent="0.2">
      <c r="I55" s="143"/>
    </row>
    <row r="56" spans="5:9" x14ac:dyDescent="0.2">
      <c r="I56" s="143"/>
    </row>
    <row r="57" spans="5:9" x14ac:dyDescent="0.2">
      <c r="I57" s="143"/>
    </row>
    <row r="58" spans="5:9" x14ac:dyDescent="0.2">
      <c r="I58" s="143"/>
    </row>
    <row r="59" spans="5:9" x14ac:dyDescent="0.2">
      <c r="I59" s="143"/>
    </row>
    <row r="60" spans="5:9" x14ac:dyDescent="0.2">
      <c r="I60" s="143"/>
    </row>
    <row r="61" spans="5:9" x14ac:dyDescent="0.2">
      <c r="I61" s="143"/>
    </row>
    <row r="62" spans="5:9" x14ac:dyDescent="0.2">
      <c r="I62" s="143"/>
    </row>
    <row r="63" spans="5:9" x14ac:dyDescent="0.2">
      <c r="I63" s="143"/>
    </row>
    <row r="64" spans="5:9" x14ac:dyDescent="0.2">
      <c r="I64" s="143"/>
    </row>
    <row r="65" spans="9:9" x14ac:dyDescent="0.2">
      <c r="I65" s="143"/>
    </row>
    <row r="66" spans="9:9" x14ac:dyDescent="0.2">
      <c r="I66" s="143"/>
    </row>
    <row r="67" spans="9:9" x14ac:dyDescent="0.2">
      <c r="I67" s="143"/>
    </row>
    <row r="68" spans="9:9" x14ac:dyDescent="0.2">
      <c r="I68" s="143"/>
    </row>
    <row r="69" spans="9:9" x14ac:dyDescent="0.2">
      <c r="I69" s="143"/>
    </row>
    <row r="70" spans="9:9" x14ac:dyDescent="0.2">
      <c r="I70" s="143"/>
    </row>
    <row r="71" spans="9:9" x14ac:dyDescent="0.2">
      <c r="I71" s="143"/>
    </row>
    <row r="72" spans="9:9" x14ac:dyDescent="0.2">
      <c r="I72" s="143"/>
    </row>
    <row r="73" spans="9:9" x14ac:dyDescent="0.2">
      <c r="I73" s="143"/>
    </row>
    <row r="74" spans="9:9" x14ac:dyDescent="0.2">
      <c r="I74" s="143"/>
    </row>
  </sheetData>
  <mergeCells count="1">
    <mergeCell ref="F4:K4"/>
  </mergeCells>
  <pageMargins left="0.35" right="0.7" top="1" bottom="0.5" header="0.4" footer="0.4"/>
  <pageSetup orientation="portrait" r:id="rId1"/>
  <headerFooter>
    <oddHeader>&amp;C&amp;"Arial,Regular"&amp;8QCYC Income &amp; Expense Less Transfers - YTD Actual vs Budget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5AB76-4B89-491B-B0C1-3F508A5B954E}">
  <sheetPr>
    <tabColor rgb="FF6600FF"/>
  </sheetPr>
  <dimension ref="A1:K69"/>
  <sheetViews>
    <sheetView zoomScaleNormal="100" zoomScaleSheetLayoutView="100" workbookViewId="0">
      <selection activeCell="G24" sqref="G24"/>
    </sheetView>
  </sheetViews>
  <sheetFormatPr defaultColWidth="9.8984375" defaultRowHeight="9.4499999999999993" x14ac:dyDescent="0.2"/>
  <cols>
    <col min="1" max="2" width="2.69921875" style="131" customWidth="1"/>
    <col min="3" max="3" width="4.3984375" style="131" customWidth="1"/>
    <col min="4" max="4" width="31.796875" style="131" customWidth="1"/>
    <col min="5" max="5" width="9.19921875" style="93" customWidth="1"/>
    <col min="6" max="6" width="9.296875" style="163" customWidth="1"/>
    <col min="7" max="7" width="9.69921875" style="109" customWidth="1"/>
    <col min="8" max="8" width="2.5" style="93" customWidth="1"/>
    <col min="9" max="9" width="8" style="112" customWidth="1"/>
    <col min="10" max="10" width="9.296875" style="113" bestFit="1" customWidth="1"/>
    <col min="11" max="11" width="3.19921875" style="157" customWidth="1"/>
    <col min="12" max="16384" width="9.8984375" style="93"/>
  </cols>
  <sheetData>
    <row r="1" spans="1:11" x14ac:dyDescent="0.2">
      <c r="A1" s="93"/>
      <c r="B1" s="93"/>
      <c r="C1" s="93"/>
      <c r="D1" s="93"/>
      <c r="F1" s="98"/>
      <c r="I1" s="150"/>
      <c r="J1" s="151"/>
      <c r="K1" s="135"/>
    </row>
    <row r="2" spans="1:11" x14ac:dyDescent="0.2">
      <c r="A2" s="93"/>
      <c r="B2" s="93"/>
      <c r="C2" s="93"/>
      <c r="D2" s="93"/>
      <c r="F2" s="98"/>
      <c r="I2" s="150"/>
      <c r="J2" s="151"/>
      <c r="K2" s="135"/>
    </row>
    <row r="3" spans="1:11" ht="12.75" customHeight="1" x14ac:dyDescent="0.25">
      <c r="A3" s="88"/>
      <c r="B3" s="88"/>
      <c r="C3" s="88"/>
      <c r="D3" s="93"/>
      <c r="E3" s="95">
        <f>'[1]OA To Do &amp; Notes'!D3</f>
        <v>44470</v>
      </c>
      <c r="F3" s="96"/>
      <c r="G3" s="96"/>
      <c r="H3" s="96"/>
      <c r="I3" s="96"/>
      <c r="J3" s="97"/>
      <c r="K3" s="135"/>
    </row>
    <row r="4" spans="1:11" s="153" customFormat="1" ht="18.850000000000001" x14ac:dyDescent="0.2">
      <c r="A4" s="152"/>
      <c r="B4" s="152"/>
      <c r="C4" s="152"/>
      <c r="D4" s="93"/>
      <c r="E4" s="100" t="s">
        <v>95</v>
      </c>
      <c r="F4" s="138" t="s">
        <v>96</v>
      </c>
      <c r="G4" s="101" t="s">
        <v>97</v>
      </c>
      <c r="H4" s="138"/>
      <c r="I4" s="102" t="s">
        <v>98</v>
      </c>
      <c r="J4" s="103" t="s">
        <v>99</v>
      </c>
    </row>
    <row r="5" spans="1:11" x14ac:dyDescent="0.2">
      <c r="A5" s="88"/>
      <c r="B5" s="94" t="s">
        <v>100</v>
      </c>
      <c r="C5" s="88"/>
      <c r="D5" s="88"/>
      <c r="E5" s="154"/>
      <c r="F5" s="155"/>
      <c r="H5" s="154"/>
      <c r="I5" s="150"/>
      <c r="J5" s="151"/>
      <c r="K5" s="135"/>
    </row>
    <row r="6" spans="1:11" x14ac:dyDescent="0.2">
      <c r="A6" s="88"/>
      <c r="B6" s="94" t="s">
        <v>116</v>
      </c>
      <c r="C6" s="88"/>
      <c r="D6" s="88"/>
      <c r="E6" s="154"/>
      <c r="F6" s="155"/>
      <c r="H6" s="154"/>
      <c r="I6" s="150"/>
      <c r="J6" s="151"/>
      <c r="K6" s="135"/>
    </row>
    <row r="7" spans="1:11" x14ac:dyDescent="0.2">
      <c r="A7" s="88"/>
      <c r="B7" s="88"/>
      <c r="C7" s="94" t="s">
        <v>149</v>
      </c>
      <c r="D7" s="88"/>
      <c r="E7" s="154"/>
      <c r="F7" s="155"/>
      <c r="H7" s="154"/>
      <c r="I7" s="150"/>
      <c r="J7" s="151"/>
      <c r="K7" s="135"/>
    </row>
    <row r="8" spans="1:11" x14ac:dyDescent="0.2">
      <c r="A8" s="107"/>
      <c r="B8" s="107"/>
      <c r="C8" s="107"/>
      <c r="D8" s="107"/>
      <c r="E8" s="143"/>
      <c r="F8" s="156"/>
      <c r="G8" s="111"/>
      <c r="H8" s="143"/>
    </row>
    <row r="9" spans="1:11" x14ac:dyDescent="0.2">
      <c r="A9" s="107"/>
      <c r="B9" s="107"/>
      <c r="C9" s="158">
        <v>1</v>
      </c>
      <c r="D9" s="107" t="s">
        <v>183</v>
      </c>
      <c r="E9" s="145">
        <v>0</v>
      </c>
      <c r="F9" s="159">
        <v>1000</v>
      </c>
      <c r="G9" s="117">
        <f>ROUND((E9-F9),5)</f>
        <v>-1000</v>
      </c>
      <c r="H9" s="145"/>
      <c r="I9" s="118">
        <f>E9/F9</f>
        <v>0</v>
      </c>
      <c r="J9" s="119">
        <v>0</v>
      </c>
    </row>
    <row r="10" spans="1:11" x14ac:dyDescent="0.2">
      <c r="A10" s="107"/>
      <c r="B10" s="107"/>
      <c r="C10" s="158">
        <v>2</v>
      </c>
      <c r="D10" s="107" t="s">
        <v>184</v>
      </c>
      <c r="E10" s="145">
        <v>1046.27</v>
      </c>
      <c r="F10" s="159">
        <v>1500</v>
      </c>
      <c r="G10" s="117">
        <f>ROUND((E10-F10),5)</f>
        <v>-453.73</v>
      </c>
      <c r="H10" s="145"/>
      <c r="I10" s="118">
        <f>E10/F10</f>
        <v>0.69751333333333332</v>
      </c>
      <c r="J10" s="119">
        <v>0</v>
      </c>
    </row>
    <row r="11" spans="1:11" x14ac:dyDescent="0.2">
      <c r="A11" s="107"/>
      <c r="B11" s="107"/>
      <c r="C11" s="158">
        <v>3</v>
      </c>
      <c r="D11" s="107" t="s">
        <v>185</v>
      </c>
      <c r="E11" s="145">
        <v>0</v>
      </c>
      <c r="F11" s="159">
        <v>300</v>
      </c>
      <c r="G11" s="117">
        <f>ROUND((E11-F11),5)</f>
        <v>-300</v>
      </c>
      <c r="H11" s="145"/>
      <c r="I11" s="118">
        <f>E11/F11</f>
        <v>0</v>
      </c>
      <c r="J11" s="119">
        <v>0</v>
      </c>
    </row>
    <row r="12" spans="1:11" x14ac:dyDescent="0.2">
      <c r="A12" s="107"/>
      <c r="B12" s="107"/>
      <c r="C12" s="158">
        <v>4</v>
      </c>
      <c r="D12" s="107" t="s">
        <v>186</v>
      </c>
      <c r="E12" s="145">
        <v>0</v>
      </c>
      <c r="F12" s="159">
        <v>2000</v>
      </c>
      <c r="G12" s="117">
        <f>ROUND((E12-F12),5)</f>
        <v>-2000</v>
      </c>
      <c r="H12" s="145"/>
      <c r="I12" s="118">
        <f>E12/F12</f>
        <v>0</v>
      </c>
      <c r="J12" s="119">
        <v>0</v>
      </c>
    </row>
    <row r="13" spans="1:11" x14ac:dyDescent="0.2">
      <c r="A13" s="107"/>
      <c r="B13" s="107"/>
      <c r="C13" s="158">
        <v>5</v>
      </c>
      <c r="D13" s="107" t="s">
        <v>187</v>
      </c>
      <c r="E13" s="145">
        <v>0</v>
      </c>
      <c r="F13" s="159">
        <v>22440</v>
      </c>
      <c r="G13" s="117">
        <f>ROUND((E13-F13),5)</f>
        <v>-22440</v>
      </c>
      <c r="H13" s="145"/>
      <c r="I13" s="118">
        <f>E13/F13</f>
        <v>0</v>
      </c>
      <c r="J13" s="119">
        <v>0</v>
      </c>
    </row>
    <row r="14" spans="1:11" x14ac:dyDescent="0.2">
      <c r="A14" s="107"/>
      <c r="B14" s="107"/>
      <c r="C14" s="158">
        <v>6</v>
      </c>
      <c r="D14" s="107" t="s">
        <v>188</v>
      </c>
      <c r="E14" s="145">
        <v>0</v>
      </c>
      <c r="F14" s="159">
        <v>0</v>
      </c>
      <c r="G14" s="117">
        <v>0</v>
      </c>
      <c r="H14" s="145"/>
      <c r="I14" s="118">
        <v>0</v>
      </c>
      <c r="J14" s="119">
        <v>0</v>
      </c>
    </row>
    <row r="15" spans="1:11" x14ac:dyDescent="0.2">
      <c r="A15" s="107"/>
      <c r="B15" s="107"/>
      <c r="C15" s="158">
        <v>7</v>
      </c>
      <c r="D15" s="107" t="s">
        <v>189</v>
      </c>
      <c r="E15" s="145">
        <v>127.21</v>
      </c>
      <c r="F15" s="159">
        <v>-12000</v>
      </c>
      <c r="G15" s="117">
        <f t="shared" ref="G15:G57" si="0">ROUND((E15-F15),5)</f>
        <v>12127.21</v>
      </c>
      <c r="H15" s="145"/>
      <c r="I15" s="118">
        <f t="shared" ref="I15:I20" si="1">E15/F15</f>
        <v>-1.0600833333333334E-2</v>
      </c>
      <c r="J15" s="119">
        <v>0</v>
      </c>
    </row>
    <row r="16" spans="1:11" x14ac:dyDescent="0.2">
      <c r="A16" s="107"/>
      <c r="B16" s="107"/>
      <c r="C16" s="158">
        <v>8</v>
      </c>
      <c r="D16" s="107" t="s">
        <v>190</v>
      </c>
      <c r="E16" s="145">
        <v>951.89</v>
      </c>
      <c r="F16" s="159">
        <v>8833</v>
      </c>
      <c r="G16" s="117">
        <f t="shared" si="0"/>
        <v>-7881.11</v>
      </c>
      <c r="H16" s="145"/>
      <c r="I16" s="118">
        <f t="shared" si="1"/>
        <v>0.10776519868674289</v>
      </c>
      <c r="J16" s="119">
        <v>0</v>
      </c>
    </row>
    <row r="17" spans="1:11" x14ac:dyDescent="0.2">
      <c r="A17" s="107"/>
      <c r="B17" s="107"/>
      <c r="C17" s="158">
        <v>9</v>
      </c>
      <c r="D17" s="107" t="s">
        <v>191</v>
      </c>
      <c r="E17" s="145">
        <v>0</v>
      </c>
      <c r="F17" s="159">
        <v>-17636</v>
      </c>
      <c r="G17" s="117">
        <f t="shared" si="0"/>
        <v>17636</v>
      </c>
      <c r="H17" s="145"/>
      <c r="I17" s="118">
        <f t="shared" si="1"/>
        <v>0</v>
      </c>
      <c r="J17" s="119">
        <v>0</v>
      </c>
      <c r="K17" s="160"/>
    </row>
    <row r="18" spans="1:11" x14ac:dyDescent="0.2">
      <c r="A18" s="107"/>
      <c r="B18" s="107"/>
      <c r="C18" s="158">
        <v>10</v>
      </c>
      <c r="D18" s="107" t="s">
        <v>192</v>
      </c>
      <c r="E18" s="145">
        <v>0</v>
      </c>
      <c r="F18" s="159">
        <v>1000</v>
      </c>
      <c r="G18" s="117">
        <f t="shared" si="0"/>
        <v>-1000</v>
      </c>
      <c r="H18" s="145"/>
      <c r="I18" s="118">
        <f t="shared" si="1"/>
        <v>0</v>
      </c>
      <c r="J18" s="119">
        <v>0</v>
      </c>
      <c r="K18" s="160"/>
    </row>
    <row r="19" spans="1:11" x14ac:dyDescent="0.2">
      <c r="A19" s="107"/>
      <c r="B19" s="107"/>
      <c r="C19" s="158">
        <v>11</v>
      </c>
      <c r="D19" s="107" t="s">
        <v>193</v>
      </c>
      <c r="E19" s="145">
        <v>0</v>
      </c>
      <c r="F19" s="159">
        <v>1000</v>
      </c>
      <c r="G19" s="117">
        <f t="shared" si="0"/>
        <v>-1000</v>
      </c>
      <c r="H19" s="145"/>
      <c r="I19" s="118">
        <f t="shared" si="1"/>
        <v>0</v>
      </c>
      <c r="J19" s="119">
        <v>0</v>
      </c>
      <c r="K19" s="160"/>
    </row>
    <row r="20" spans="1:11" x14ac:dyDescent="0.2">
      <c r="A20" s="107"/>
      <c r="B20" s="107"/>
      <c r="C20" s="158">
        <v>12</v>
      </c>
      <c r="D20" s="107" t="s">
        <v>194</v>
      </c>
      <c r="E20" s="145">
        <v>123.43</v>
      </c>
      <c r="F20" s="159">
        <v>500</v>
      </c>
      <c r="G20" s="117">
        <f t="shared" si="0"/>
        <v>-376.57</v>
      </c>
      <c r="H20" s="145"/>
      <c r="I20" s="118">
        <f t="shared" si="1"/>
        <v>0.24686000000000002</v>
      </c>
      <c r="J20" s="119">
        <v>0</v>
      </c>
      <c r="K20" s="160"/>
    </row>
    <row r="21" spans="1:11" x14ac:dyDescent="0.2">
      <c r="A21" s="107"/>
      <c r="B21" s="107"/>
      <c r="C21" s="158">
        <v>13</v>
      </c>
      <c r="D21" s="107" t="s">
        <v>195</v>
      </c>
      <c r="E21" s="145">
        <v>0</v>
      </c>
      <c r="F21" s="159">
        <v>75</v>
      </c>
      <c r="G21" s="117">
        <f t="shared" si="0"/>
        <v>-75</v>
      </c>
      <c r="H21" s="145"/>
      <c r="I21" s="118">
        <v>0</v>
      </c>
      <c r="J21" s="119">
        <v>0</v>
      </c>
      <c r="K21" s="160"/>
    </row>
    <row r="22" spans="1:11" x14ac:dyDescent="0.2">
      <c r="A22" s="107"/>
      <c r="B22" s="107"/>
      <c r="C22" s="158">
        <v>14</v>
      </c>
      <c r="D22" s="107" t="s">
        <v>196</v>
      </c>
      <c r="E22" s="145">
        <v>0</v>
      </c>
      <c r="F22" s="159">
        <v>1300</v>
      </c>
      <c r="G22" s="117">
        <f t="shared" si="0"/>
        <v>-1300</v>
      </c>
      <c r="H22" s="145"/>
      <c r="I22" s="118">
        <f t="shared" ref="I22:I32" si="2">E22/F22</f>
        <v>0</v>
      </c>
      <c r="J22" s="119">
        <v>0</v>
      </c>
      <c r="K22" s="160"/>
    </row>
    <row r="23" spans="1:11" x14ac:dyDescent="0.2">
      <c r="A23" s="107"/>
      <c r="B23" s="107"/>
      <c r="C23" s="158">
        <v>15</v>
      </c>
      <c r="D23" s="107" t="s">
        <v>197</v>
      </c>
      <c r="E23" s="145">
        <v>0</v>
      </c>
      <c r="F23" s="159">
        <v>1100</v>
      </c>
      <c r="G23" s="117">
        <f t="shared" si="0"/>
        <v>-1100</v>
      </c>
      <c r="H23" s="145"/>
      <c r="I23" s="118">
        <f t="shared" si="2"/>
        <v>0</v>
      </c>
      <c r="J23" s="119">
        <v>0</v>
      </c>
      <c r="K23" s="160"/>
    </row>
    <row r="24" spans="1:11" x14ac:dyDescent="0.2">
      <c r="A24" s="107"/>
      <c r="B24" s="107"/>
      <c r="C24" s="158">
        <v>15</v>
      </c>
      <c r="D24" s="107" t="s">
        <v>198</v>
      </c>
      <c r="E24" s="145">
        <v>0</v>
      </c>
      <c r="F24" s="159">
        <v>100</v>
      </c>
      <c r="G24" s="117">
        <f t="shared" si="0"/>
        <v>-100</v>
      </c>
      <c r="H24" s="145"/>
      <c r="I24" s="118">
        <f t="shared" si="2"/>
        <v>0</v>
      </c>
      <c r="J24" s="119">
        <v>0</v>
      </c>
      <c r="K24" s="160"/>
    </row>
    <row r="25" spans="1:11" x14ac:dyDescent="0.2">
      <c r="A25" s="107"/>
      <c r="B25" s="107"/>
      <c r="C25" s="158">
        <v>16</v>
      </c>
      <c r="D25" s="107" t="s">
        <v>199</v>
      </c>
      <c r="E25" s="145">
        <v>37.46</v>
      </c>
      <c r="F25" s="159">
        <v>750</v>
      </c>
      <c r="G25" s="117">
        <f t="shared" si="0"/>
        <v>-712.54</v>
      </c>
      <c r="H25" s="145"/>
      <c r="I25" s="118">
        <f t="shared" si="2"/>
        <v>4.9946666666666667E-2</v>
      </c>
      <c r="J25" s="119">
        <v>0</v>
      </c>
      <c r="K25" s="160"/>
    </row>
    <row r="26" spans="1:11" x14ac:dyDescent="0.2">
      <c r="A26" s="107"/>
      <c r="B26" s="107"/>
      <c r="C26" s="158">
        <v>17</v>
      </c>
      <c r="D26" s="107" t="s">
        <v>200</v>
      </c>
      <c r="E26" s="145">
        <v>21560.080000000002</v>
      </c>
      <c r="F26" s="159">
        <v>10000</v>
      </c>
      <c r="G26" s="117">
        <f t="shared" si="0"/>
        <v>11560.08</v>
      </c>
      <c r="H26" s="145"/>
      <c r="I26" s="118">
        <f t="shared" si="2"/>
        <v>2.1560080000000004</v>
      </c>
      <c r="J26" s="119">
        <v>0</v>
      </c>
      <c r="K26" s="160"/>
    </row>
    <row r="27" spans="1:11" x14ac:dyDescent="0.2">
      <c r="A27" s="107"/>
      <c r="B27" s="107"/>
      <c r="C27" s="158">
        <v>18</v>
      </c>
      <c r="D27" s="107" t="s">
        <v>201</v>
      </c>
      <c r="E27" s="145">
        <v>0</v>
      </c>
      <c r="F27" s="159">
        <v>2000</v>
      </c>
      <c r="G27" s="117">
        <f t="shared" si="0"/>
        <v>-2000</v>
      </c>
      <c r="H27" s="145"/>
      <c r="I27" s="118">
        <f t="shared" si="2"/>
        <v>0</v>
      </c>
      <c r="J27" s="119">
        <v>0</v>
      </c>
      <c r="K27" s="160"/>
    </row>
    <row r="28" spans="1:11" x14ac:dyDescent="0.2">
      <c r="A28" s="107"/>
      <c r="B28" s="107"/>
      <c r="C28" s="158">
        <v>19</v>
      </c>
      <c r="D28" s="107" t="s">
        <v>202</v>
      </c>
      <c r="E28" s="145">
        <v>1135.17</v>
      </c>
      <c r="F28" s="159">
        <v>5000</v>
      </c>
      <c r="G28" s="117">
        <f t="shared" si="0"/>
        <v>-3864.83</v>
      </c>
      <c r="H28" s="145"/>
      <c r="I28" s="118">
        <f t="shared" si="2"/>
        <v>0.22703400000000001</v>
      </c>
      <c r="J28" s="119">
        <v>0</v>
      </c>
      <c r="K28" s="160"/>
    </row>
    <row r="29" spans="1:11" x14ac:dyDescent="0.2">
      <c r="A29" s="107"/>
      <c r="B29" s="107"/>
      <c r="C29" s="158">
        <v>20</v>
      </c>
      <c r="D29" s="107" t="s">
        <v>203</v>
      </c>
      <c r="E29" s="145">
        <v>0</v>
      </c>
      <c r="F29" s="159">
        <v>3000</v>
      </c>
      <c r="G29" s="117">
        <f t="shared" si="0"/>
        <v>-3000</v>
      </c>
      <c r="H29" s="145"/>
      <c r="I29" s="118">
        <f t="shared" si="2"/>
        <v>0</v>
      </c>
      <c r="J29" s="119">
        <v>0</v>
      </c>
      <c r="K29" s="160"/>
    </row>
    <row r="30" spans="1:11" x14ac:dyDescent="0.2">
      <c r="A30" s="107"/>
      <c r="B30" s="107"/>
      <c r="C30" s="158">
        <v>21</v>
      </c>
      <c r="D30" s="107" t="s">
        <v>204</v>
      </c>
      <c r="E30" s="145">
        <v>71.66</v>
      </c>
      <c r="F30" s="159">
        <v>150</v>
      </c>
      <c r="G30" s="117">
        <f t="shared" si="0"/>
        <v>-78.34</v>
      </c>
      <c r="H30" s="145"/>
      <c r="I30" s="118">
        <f t="shared" si="2"/>
        <v>0.47773333333333329</v>
      </c>
      <c r="J30" s="119">
        <v>0</v>
      </c>
      <c r="K30" s="160"/>
    </row>
    <row r="31" spans="1:11" x14ac:dyDescent="0.2">
      <c r="A31" s="107"/>
      <c r="B31" s="107"/>
      <c r="C31" s="158">
        <v>22</v>
      </c>
      <c r="D31" s="107" t="s">
        <v>205</v>
      </c>
      <c r="E31" s="145">
        <v>0</v>
      </c>
      <c r="F31" s="159">
        <v>500</v>
      </c>
      <c r="G31" s="117">
        <f t="shared" si="0"/>
        <v>-500</v>
      </c>
      <c r="H31" s="145"/>
      <c r="I31" s="118">
        <f t="shared" si="2"/>
        <v>0</v>
      </c>
      <c r="J31" s="119">
        <v>0</v>
      </c>
      <c r="K31" s="160"/>
    </row>
    <row r="32" spans="1:11" x14ac:dyDescent="0.2">
      <c r="A32" s="107"/>
      <c r="B32" s="107"/>
      <c r="C32" s="158">
        <v>23</v>
      </c>
      <c r="D32" s="107" t="s">
        <v>206</v>
      </c>
      <c r="E32" s="145">
        <v>-820</v>
      </c>
      <c r="F32" s="159">
        <v>2000</v>
      </c>
      <c r="G32" s="117">
        <f t="shared" si="0"/>
        <v>-2820</v>
      </c>
      <c r="H32" s="145"/>
      <c r="I32" s="118">
        <f t="shared" si="2"/>
        <v>-0.41</v>
      </c>
      <c r="J32" s="119">
        <v>0</v>
      </c>
      <c r="K32" s="160"/>
    </row>
    <row r="33" spans="1:11" x14ac:dyDescent="0.2">
      <c r="A33" s="107"/>
      <c r="B33" s="107"/>
      <c r="C33" s="158">
        <v>24</v>
      </c>
      <c r="D33" s="107" t="s">
        <v>207</v>
      </c>
      <c r="E33" s="145">
        <v>-3875</v>
      </c>
      <c r="F33" s="159">
        <v>2000</v>
      </c>
      <c r="G33" s="117">
        <f t="shared" si="0"/>
        <v>-5875</v>
      </c>
      <c r="H33" s="145"/>
      <c r="I33" s="118">
        <v>0</v>
      </c>
      <c r="J33" s="119">
        <v>0</v>
      </c>
      <c r="K33" s="160"/>
    </row>
    <row r="34" spans="1:11" x14ac:dyDescent="0.2">
      <c r="A34" s="107"/>
      <c r="B34" s="107"/>
      <c r="C34" s="158">
        <v>25</v>
      </c>
      <c r="D34" s="107" t="s">
        <v>208</v>
      </c>
      <c r="E34" s="145">
        <v>105</v>
      </c>
      <c r="F34" s="159">
        <v>1000</v>
      </c>
      <c r="G34" s="117">
        <f t="shared" si="0"/>
        <v>-895</v>
      </c>
      <c r="H34" s="145"/>
      <c r="I34" s="118">
        <v>0</v>
      </c>
      <c r="J34" s="119">
        <v>0</v>
      </c>
      <c r="K34" s="160"/>
    </row>
    <row r="35" spans="1:11" x14ac:dyDescent="0.2">
      <c r="A35" s="107"/>
      <c r="B35" s="107"/>
      <c r="C35" s="158">
        <v>26</v>
      </c>
      <c r="D35" s="107" t="s">
        <v>209</v>
      </c>
      <c r="E35" s="145">
        <v>0</v>
      </c>
      <c r="F35" s="159">
        <v>150</v>
      </c>
      <c r="G35" s="117">
        <f t="shared" si="0"/>
        <v>-150</v>
      </c>
      <c r="H35" s="145"/>
      <c r="I35" s="118">
        <f>E35/F35</f>
        <v>0</v>
      </c>
      <c r="J35" s="119">
        <v>0</v>
      </c>
      <c r="K35" s="160"/>
    </row>
    <row r="36" spans="1:11" x14ac:dyDescent="0.2">
      <c r="A36" s="107"/>
      <c r="B36" s="107"/>
      <c r="C36" s="158">
        <v>27</v>
      </c>
      <c r="D36" s="107" t="s">
        <v>210</v>
      </c>
      <c r="E36" s="145">
        <v>0</v>
      </c>
      <c r="F36" s="159">
        <v>500</v>
      </c>
      <c r="G36" s="117">
        <f t="shared" si="0"/>
        <v>-500</v>
      </c>
      <c r="H36" s="145"/>
      <c r="I36" s="118">
        <f>E36/F36</f>
        <v>0</v>
      </c>
      <c r="J36" s="119">
        <v>0</v>
      </c>
      <c r="K36" s="160"/>
    </row>
    <row r="37" spans="1:11" x14ac:dyDescent="0.2">
      <c r="A37" s="107"/>
      <c r="B37" s="107"/>
      <c r="C37" s="158">
        <v>28</v>
      </c>
      <c r="D37" s="107" t="s">
        <v>211</v>
      </c>
      <c r="E37" s="145">
        <v>0</v>
      </c>
      <c r="F37" s="159">
        <v>1200</v>
      </c>
      <c r="G37" s="117">
        <f t="shared" si="0"/>
        <v>-1200</v>
      </c>
      <c r="H37" s="145"/>
      <c r="I37" s="118">
        <f>E37/F37</f>
        <v>0</v>
      </c>
      <c r="J37" s="119">
        <v>0</v>
      </c>
      <c r="K37" s="160"/>
    </row>
    <row r="38" spans="1:11" x14ac:dyDescent="0.2">
      <c r="A38" s="107"/>
      <c r="B38" s="107"/>
      <c r="C38" s="158">
        <v>29</v>
      </c>
      <c r="D38" s="107" t="s">
        <v>212</v>
      </c>
      <c r="E38" s="145">
        <v>937.4</v>
      </c>
      <c r="F38" s="159">
        <v>5000</v>
      </c>
      <c r="G38" s="117">
        <f t="shared" si="0"/>
        <v>-4062.6</v>
      </c>
      <c r="H38" s="145"/>
      <c r="I38" s="118">
        <v>0</v>
      </c>
      <c r="J38" s="119">
        <v>0</v>
      </c>
      <c r="K38" s="160"/>
    </row>
    <row r="39" spans="1:11" x14ac:dyDescent="0.2">
      <c r="A39" s="107"/>
      <c r="B39" s="107"/>
      <c r="C39" s="158">
        <v>30</v>
      </c>
      <c r="D39" s="107" t="s">
        <v>213</v>
      </c>
      <c r="E39" s="145">
        <v>0</v>
      </c>
      <c r="F39" s="159">
        <v>500</v>
      </c>
      <c r="G39" s="117">
        <f t="shared" si="0"/>
        <v>-500</v>
      </c>
      <c r="H39" s="145"/>
      <c r="I39" s="118">
        <f>E39/F39</f>
        <v>0</v>
      </c>
      <c r="J39" s="119">
        <v>0</v>
      </c>
      <c r="K39" s="160"/>
    </row>
    <row r="40" spans="1:11" x14ac:dyDescent="0.2">
      <c r="A40" s="107"/>
      <c r="B40" s="107"/>
      <c r="C40" s="158">
        <v>31</v>
      </c>
      <c r="D40" s="107" t="s">
        <v>214</v>
      </c>
      <c r="E40" s="145">
        <v>-2968</v>
      </c>
      <c r="F40" s="159">
        <v>-500</v>
      </c>
      <c r="G40" s="117">
        <f t="shared" si="0"/>
        <v>-2468</v>
      </c>
      <c r="H40" s="145"/>
      <c r="I40" s="118">
        <v>0</v>
      </c>
      <c r="J40" s="119">
        <v>0</v>
      </c>
      <c r="K40" s="160"/>
    </row>
    <row r="41" spans="1:11" x14ac:dyDescent="0.2">
      <c r="A41" s="107"/>
      <c r="B41" s="107"/>
      <c r="C41" s="158">
        <v>32</v>
      </c>
      <c r="D41" s="107" t="s">
        <v>215</v>
      </c>
      <c r="E41" s="145">
        <v>0</v>
      </c>
      <c r="F41" s="159">
        <v>805</v>
      </c>
      <c r="G41" s="117">
        <f t="shared" si="0"/>
        <v>-805</v>
      </c>
      <c r="H41" s="145"/>
      <c r="I41" s="118">
        <f>E41/F41</f>
        <v>0</v>
      </c>
      <c r="J41" s="119">
        <v>0</v>
      </c>
      <c r="K41" s="160"/>
    </row>
    <row r="42" spans="1:11" x14ac:dyDescent="0.2">
      <c r="A42" s="107"/>
      <c r="B42" s="107"/>
      <c r="C42" s="158">
        <v>33</v>
      </c>
      <c r="D42" s="107" t="s">
        <v>216</v>
      </c>
      <c r="E42" s="145">
        <v>0</v>
      </c>
      <c r="F42" s="159">
        <v>200</v>
      </c>
      <c r="G42" s="117">
        <f t="shared" si="0"/>
        <v>-200</v>
      </c>
      <c r="H42" s="145"/>
      <c r="I42" s="118">
        <f>E42/F42</f>
        <v>0</v>
      </c>
      <c r="J42" s="119">
        <v>0</v>
      </c>
      <c r="K42" s="160"/>
    </row>
    <row r="43" spans="1:11" x14ac:dyDescent="0.2">
      <c r="A43" s="107"/>
      <c r="B43" s="107"/>
      <c r="C43" s="158">
        <v>34</v>
      </c>
      <c r="D43" s="107" t="s">
        <v>217</v>
      </c>
      <c r="E43" s="145">
        <v>1201.29</v>
      </c>
      <c r="F43" s="159">
        <v>12000</v>
      </c>
      <c r="G43" s="117">
        <f t="shared" si="0"/>
        <v>-10798.71</v>
      </c>
      <c r="H43" s="145"/>
      <c r="I43" s="118">
        <f>E43/F43</f>
        <v>0.1001075</v>
      </c>
      <c r="J43" s="119">
        <v>0</v>
      </c>
      <c r="K43" s="160"/>
    </row>
    <row r="44" spans="1:11" x14ac:dyDescent="0.2">
      <c r="A44" s="107"/>
      <c r="B44" s="107"/>
      <c r="C44" s="158">
        <v>35</v>
      </c>
      <c r="D44" s="107" t="s">
        <v>218</v>
      </c>
      <c r="E44" s="145">
        <v>1085</v>
      </c>
      <c r="F44" s="159">
        <v>2445</v>
      </c>
      <c r="G44" s="117">
        <f t="shared" si="0"/>
        <v>-1360</v>
      </c>
      <c r="H44" s="145"/>
      <c r="I44" s="118">
        <f>E44/F44</f>
        <v>0.44376278118609408</v>
      </c>
      <c r="J44" s="119">
        <v>0</v>
      </c>
      <c r="K44" s="160"/>
    </row>
    <row r="45" spans="1:11" x14ac:dyDescent="0.2">
      <c r="A45" s="107"/>
      <c r="B45" s="107"/>
      <c r="C45" s="158">
        <v>36</v>
      </c>
      <c r="D45" s="107" t="s">
        <v>219</v>
      </c>
      <c r="E45" s="145">
        <v>0</v>
      </c>
      <c r="F45" s="159">
        <v>-500</v>
      </c>
      <c r="G45" s="117">
        <f t="shared" si="0"/>
        <v>500</v>
      </c>
      <c r="H45" s="145"/>
      <c r="I45" s="118">
        <v>0</v>
      </c>
      <c r="J45" s="119">
        <v>0</v>
      </c>
      <c r="K45" s="160"/>
    </row>
    <row r="46" spans="1:11" x14ac:dyDescent="0.2">
      <c r="A46" s="107"/>
      <c r="B46" s="107"/>
      <c r="C46" s="158">
        <v>37</v>
      </c>
      <c r="D46" s="107" t="s">
        <v>220</v>
      </c>
      <c r="E46" s="145">
        <v>974.94</v>
      </c>
      <c r="F46" s="159">
        <v>3000</v>
      </c>
      <c r="G46" s="117">
        <f t="shared" si="0"/>
        <v>-2025.06</v>
      </c>
      <c r="H46" s="145"/>
      <c r="I46" s="118">
        <f>E46/F46</f>
        <v>0.32497999999999999</v>
      </c>
      <c r="J46" s="119">
        <v>0</v>
      </c>
      <c r="K46" s="160"/>
    </row>
    <row r="47" spans="1:11" x14ac:dyDescent="0.2">
      <c r="A47" s="107"/>
      <c r="B47" s="107"/>
      <c r="C47" s="158">
        <v>38</v>
      </c>
      <c r="D47" s="107" t="s">
        <v>221</v>
      </c>
      <c r="E47" s="145">
        <v>0</v>
      </c>
      <c r="F47" s="159">
        <v>2000</v>
      </c>
      <c r="G47" s="117">
        <f t="shared" si="0"/>
        <v>-2000</v>
      </c>
      <c r="H47" s="145"/>
      <c r="I47" s="118">
        <v>0</v>
      </c>
      <c r="J47" s="119">
        <v>0</v>
      </c>
    </row>
    <row r="48" spans="1:11" x14ac:dyDescent="0.2">
      <c r="A48" s="107"/>
      <c r="B48" s="107"/>
      <c r="C48" s="158">
        <v>39</v>
      </c>
      <c r="D48" s="107" t="s">
        <v>222</v>
      </c>
      <c r="E48" s="145">
        <v>100</v>
      </c>
      <c r="F48" s="159">
        <v>3500</v>
      </c>
      <c r="G48" s="117">
        <f t="shared" si="0"/>
        <v>-3400</v>
      </c>
      <c r="H48" s="145"/>
      <c r="I48" s="118">
        <v>0</v>
      </c>
      <c r="J48" s="119">
        <v>0</v>
      </c>
      <c r="K48" s="160"/>
    </row>
    <row r="49" spans="1:11" x14ac:dyDescent="0.2">
      <c r="A49" s="107"/>
      <c r="B49" s="107"/>
      <c r="C49" s="158">
        <v>40</v>
      </c>
      <c r="D49" s="107" t="s">
        <v>223</v>
      </c>
      <c r="E49" s="145">
        <v>0</v>
      </c>
      <c r="F49" s="159">
        <v>1500</v>
      </c>
      <c r="G49" s="117">
        <f t="shared" si="0"/>
        <v>-1500</v>
      </c>
      <c r="H49" s="145"/>
      <c r="I49" s="118">
        <v>0</v>
      </c>
      <c r="J49" s="119">
        <v>0</v>
      </c>
      <c r="K49" s="160"/>
    </row>
    <row r="50" spans="1:11" x14ac:dyDescent="0.2">
      <c r="A50" s="107"/>
      <c r="B50" s="107"/>
      <c r="C50" s="158">
        <v>41</v>
      </c>
      <c r="D50" s="107" t="s">
        <v>224</v>
      </c>
      <c r="E50" s="145">
        <v>0</v>
      </c>
      <c r="F50" s="159">
        <v>1200</v>
      </c>
      <c r="G50" s="117">
        <f t="shared" si="0"/>
        <v>-1200</v>
      </c>
      <c r="H50" s="145"/>
      <c r="I50" s="118">
        <f t="shared" ref="I50:I57" si="3">E50/F50</f>
        <v>0</v>
      </c>
      <c r="J50" s="119">
        <v>0</v>
      </c>
      <c r="K50" s="160"/>
    </row>
    <row r="51" spans="1:11" x14ac:dyDescent="0.2">
      <c r="A51" s="107"/>
      <c r="B51" s="107"/>
      <c r="C51" s="158">
        <v>42</v>
      </c>
      <c r="D51" s="107" t="s">
        <v>225</v>
      </c>
      <c r="E51" s="145">
        <v>0</v>
      </c>
      <c r="F51" s="159">
        <v>-2500</v>
      </c>
      <c r="G51" s="117">
        <f t="shared" si="0"/>
        <v>2500</v>
      </c>
      <c r="H51" s="145"/>
      <c r="I51" s="118">
        <f t="shared" si="3"/>
        <v>0</v>
      </c>
      <c r="J51" s="119">
        <v>0</v>
      </c>
      <c r="K51" s="160"/>
    </row>
    <row r="52" spans="1:11" x14ac:dyDescent="0.2">
      <c r="A52" s="107"/>
      <c r="B52" s="107"/>
      <c r="C52" s="158">
        <v>42</v>
      </c>
      <c r="D52" s="107" t="s">
        <v>226</v>
      </c>
      <c r="E52" s="145">
        <v>0</v>
      </c>
      <c r="F52" s="159">
        <v>100</v>
      </c>
      <c r="G52" s="117">
        <f t="shared" si="0"/>
        <v>-100</v>
      </c>
      <c r="H52" s="145"/>
      <c r="I52" s="118">
        <f t="shared" si="3"/>
        <v>0</v>
      </c>
      <c r="J52" s="119">
        <v>0</v>
      </c>
      <c r="K52" s="160"/>
    </row>
    <row r="53" spans="1:11" x14ac:dyDescent="0.2">
      <c r="A53" s="107"/>
      <c r="B53" s="107"/>
      <c r="C53" s="158">
        <v>43</v>
      </c>
      <c r="D53" s="107" t="s">
        <v>227</v>
      </c>
      <c r="E53" s="145">
        <v>1303.5</v>
      </c>
      <c r="F53" s="159">
        <v>1100</v>
      </c>
      <c r="G53" s="117">
        <f t="shared" si="0"/>
        <v>203.5</v>
      </c>
      <c r="H53" s="145"/>
      <c r="I53" s="118">
        <f t="shared" si="3"/>
        <v>1.1850000000000001</v>
      </c>
      <c r="J53" s="119">
        <v>0</v>
      </c>
      <c r="K53" s="160"/>
    </row>
    <row r="54" spans="1:11" x14ac:dyDescent="0.2">
      <c r="A54" s="107"/>
      <c r="B54" s="107"/>
      <c r="C54" s="158">
        <v>44</v>
      </c>
      <c r="D54" s="107" t="s">
        <v>228</v>
      </c>
      <c r="E54" s="145">
        <v>298.23</v>
      </c>
      <c r="F54" s="159">
        <v>2359</v>
      </c>
      <c r="G54" s="117">
        <f t="shared" si="0"/>
        <v>-2060.77</v>
      </c>
      <c r="H54" s="145"/>
      <c r="I54" s="118">
        <f t="shared" si="3"/>
        <v>0.12642221280203478</v>
      </c>
      <c r="J54" s="119">
        <v>0</v>
      </c>
      <c r="K54" s="160"/>
    </row>
    <row r="55" spans="1:11" x14ac:dyDescent="0.2">
      <c r="A55" s="107"/>
      <c r="B55" s="107"/>
      <c r="C55" s="158">
        <v>45</v>
      </c>
      <c r="D55" s="107" t="s">
        <v>229</v>
      </c>
      <c r="E55" s="145">
        <v>0</v>
      </c>
      <c r="F55" s="159">
        <v>250</v>
      </c>
      <c r="G55" s="117">
        <f t="shared" si="0"/>
        <v>-250</v>
      </c>
      <c r="H55" s="145"/>
      <c r="I55" s="118">
        <f t="shared" si="3"/>
        <v>0</v>
      </c>
      <c r="J55" s="119">
        <v>0</v>
      </c>
      <c r="K55" s="160"/>
    </row>
    <row r="56" spans="1:11" x14ac:dyDescent="0.2">
      <c r="A56" s="107"/>
      <c r="B56" s="107"/>
      <c r="C56" s="158">
        <v>46</v>
      </c>
      <c r="D56" s="107" t="s">
        <v>230</v>
      </c>
      <c r="E56" s="145">
        <v>0</v>
      </c>
      <c r="F56" s="159">
        <v>200</v>
      </c>
      <c r="G56" s="117">
        <f t="shared" si="0"/>
        <v>-200</v>
      </c>
      <c r="H56" s="145"/>
      <c r="I56" s="118">
        <f t="shared" si="3"/>
        <v>0</v>
      </c>
      <c r="J56" s="119">
        <v>0</v>
      </c>
      <c r="K56" s="160"/>
    </row>
    <row r="57" spans="1:11" x14ac:dyDescent="0.2">
      <c r="A57" s="107"/>
      <c r="B57" s="107"/>
      <c r="C57" s="158">
        <v>47</v>
      </c>
      <c r="D57" s="107" t="s">
        <v>231</v>
      </c>
      <c r="E57" s="145">
        <v>0</v>
      </c>
      <c r="F57" s="159">
        <v>-3000</v>
      </c>
      <c r="G57" s="117">
        <f t="shared" si="0"/>
        <v>3000</v>
      </c>
      <c r="H57" s="145"/>
      <c r="I57" s="118">
        <f t="shared" si="3"/>
        <v>0</v>
      </c>
      <c r="J57" s="119">
        <v>0</v>
      </c>
      <c r="K57" s="160"/>
    </row>
    <row r="58" spans="1:11" x14ac:dyDescent="0.2">
      <c r="A58" s="107"/>
      <c r="B58" s="107"/>
      <c r="C58" s="158">
        <v>48</v>
      </c>
      <c r="D58" s="107" t="s">
        <v>232</v>
      </c>
      <c r="E58" s="145">
        <v>120</v>
      </c>
      <c r="F58" s="159">
        <v>0</v>
      </c>
      <c r="G58" s="117">
        <v>0</v>
      </c>
      <c r="H58" s="145"/>
      <c r="I58" s="118">
        <v>0</v>
      </c>
      <c r="J58" s="119">
        <v>0</v>
      </c>
      <c r="K58" s="160"/>
    </row>
    <row r="59" spans="1:11" x14ac:dyDescent="0.2">
      <c r="A59" s="107"/>
      <c r="B59" s="107"/>
      <c r="C59" s="158">
        <v>49</v>
      </c>
      <c r="D59" s="107" t="s">
        <v>233</v>
      </c>
      <c r="E59" s="145">
        <v>0</v>
      </c>
      <c r="F59" s="159">
        <v>875</v>
      </c>
      <c r="G59" s="117">
        <f t="shared" ref="G59:G66" si="4">ROUND((E59-F59),5)</f>
        <v>-875</v>
      </c>
      <c r="H59" s="145"/>
      <c r="I59" s="118">
        <v>0</v>
      </c>
      <c r="J59" s="119">
        <v>0</v>
      </c>
      <c r="K59" s="160"/>
    </row>
    <row r="60" spans="1:11" x14ac:dyDescent="0.2">
      <c r="A60" s="107"/>
      <c r="B60" s="107"/>
      <c r="C60" s="158">
        <v>50</v>
      </c>
      <c r="D60" s="107" t="s">
        <v>234</v>
      </c>
      <c r="E60" s="145">
        <v>0</v>
      </c>
      <c r="F60" s="159">
        <v>2000</v>
      </c>
      <c r="G60" s="117">
        <f t="shared" si="4"/>
        <v>-2000</v>
      </c>
      <c r="H60" s="145"/>
      <c r="I60" s="118">
        <f>E60/F60</f>
        <v>0</v>
      </c>
      <c r="J60" s="119">
        <v>0</v>
      </c>
      <c r="K60" s="160"/>
    </row>
    <row r="61" spans="1:11" x14ac:dyDescent="0.2">
      <c r="A61" s="107"/>
      <c r="B61" s="107"/>
      <c r="C61" s="158">
        <v>51</v>
      </c>
      <c r="D61" s="107" t="s">
        <v>235</v>
      </c>
      <c r="E61" s="145">
        <v>0</v>
      </c>
      <c r="F61" s="159">
        <v>200</v>
      </c>
      <c r="G61" s="117">
        <f t="shared" si="4"/>
        <v>-200</v>
      </c>
      <c r="H61" s="145"/>
      <c r="I61" s="118">
        <f>E61/F61</f>
        <v>0</v>
      </c>
      <c r="J61" s="119">
        <v>0</v>
      </c>
      <c r="K61" s="160"/>
    </row>
    <row r="62" spans="1:11" x14ac:dyDescent="0.2">
      <c r="A62" s="107"/>
      <c r="B62" s="107"/>
      <c r="C62" s="158">
        <v>52</v>
      </c>
      <c r="D62" s="107" t="s">
        <v>236</v>
      </c>
      <c r="E62" s="145">
        <v>0</v>
      </c>
      <c r="F62" s="159">
        <v>250</v>
      </c>
      <c r="G62" s="117">
        <f t="shared" si="4"/>
        <v>-250</v>
      </c>
      <c r="H62" s="145"/>
      <c r="I62" s="118">
        <f>E62/F62</f>
        <v>0</v>
      </c>
      <c r="J62" s="119">
        <v>0</v>
      </c>
      <c r="K62" s="160"/>
    </row>
    <row r="63" spans="1:11" x14ac:dyDescent="0.2">
      <c r="A63" s="107"/>
      <c r="B63" s="107"/>
      <c r="C63" s="158">
        <v>53</v>
      </c>
      <c r="D63" s="107" t="s">
        <v>237</v>
      </c>
      <c r="E63" s="145">
        <v>0</v>
      </c>
      <c r="F63" s="159">
        <v>200</v>
      </c>
      <c r="G63" s="117">
        <f t="shared" si="4"/>
        <v>-200</v>
      </c>
      <c r="H63" s="145"/>
      <c r="I63" s="118">
        <f>E63/F63</f>
        <v>0</v>
      </c>
      <c r="J63" s="119">
        <v>0</v>
      </c>
      <c r="K63" s="160"/>
    </row>
    <row r="64" spans="1:11" x14ac:dyDescent="0.2">
      <c r="A64" s="107"/>
      <c r="B64" s="107"/>
      <c r="C64" s="158">
        <v>54</v>
      </c>
      <c r="D64" s="107" t="s">
        <v>238</v>
      </c>
      <c r="E64" s="145">
        <v>0</v>
      </c>
      <c r="F64" s="159">
        <v>400</v>
      </c>
      <c r="G64" s="117">
        <f t="shared" si="4"/>
        <v>-400</v>
      </c>
      <c r="H64" s="145"/>
      <c r="I64" s="118">
        <v>0</v>
      </c>
      <c r="J64" s="119">
        <v>0</v>
      </c>
      <c r="K64" s="160"/>
    </row>
    <row r="65" spans="1:11" x14ac:dyDescent="0.2">
      <c r="A65" s="107"/>
      <c r="B65" s="107"/>
      <c r="C65" s="158">
        <v>55</v>
      </c>
      <c r="D65" s="107" t="s">
        <v>239</v>
      </c>
      <c r="E65" s="145">
        <v>443.07</v>
      </c>
      <c r="F65" s="159">
        <v>7000</v>
      </c>
      <c r="G65" s="117">
        <f t="shared" si="4"/>
        <v>-6556.93</v>
      </c>
      <c r="H65" s="145"/>
      <c r="I65" s="118">
        <f>E65/F65</f>
        <v>6.3295714285714288E-2</v>
      </c>
      <c r="J65" s="119">
        <v>0</v>
      </c>
      <c r="K65" s="160"/>
    </row>
    <row r="66" spans="1:11" x14ac:dyDescent="0.2">
      <c r="A66" s="107"/>
      <c r="B66" s="107"/>
      <c r="C66" s="158">
        <v>56</v>
      </c>
      <c r="D66" s="107" t="s">
        <v>240</v>
      </c>
      <c r="E66" s="145">
        <v>0</v>
      </c>
      <c r="F66" s="159">
        <v>500</v>
      </c>
      <c r="G66" s="117">
        <f t="shared" si="4"/>
        <v>-500</v>
      </c>
      <c r="H66" s="145"/>
      <c r="I66" s="118">
        <f>E66/F66</f>
        <v>0</v>
      </c>
      <c r="J66" s="119">
        <v>0</v>
      </c>
      <c r="K66" s="160"/>
    </row>
    <row r="67" spans="1:11" x14ac:dyDescent="0.2">
      <c r="A67" s="88"/>
      <c r="B67" s="94" t="s">
        <v>151</v>
      </c>
      <c r="C67" s="161"/>
      <c r="D67" s="93"/>
      <c r="E67" s="147">
        <f>SUM(E9:E66)</f>
        <v>23958.600000000002</v>
      </c>
      <c r="F67" s="147">
        <f t="shared" ref="F67" si="5">SUM(F9:F66)</f>
        <v>80846</v>
      </c>
      <c r="G67" s="120">
        <f>E67-F67</f>
        <v>-56887.399999999994</v>
      </c>
      <c r="H67" s="147"/>
      <c r="I67" s="121">
        <f>E67/F67</f>
        <v>0.29634861341315588</v>
      </c>
      <c r="J67" s="122">
        <f>SUM(J9:J66)</f>
        <v>0</v>
      </c>
      <c r="K67" s="162"/>
    </row>
    <row r="68" spans="1:11" x14ac:dyDescent="0.2">
      <c r="E68" s="154"/>
      <c r="F68" s="156"/>
      <c r="H68" s="154"/>
    </row>
    <row r="69" spans="1:11" x14ac:dyDescent="0.2">
      <c r="H69" s="164"/>
    </row>
  </sheetData>
  <mergeCells count="1">
    <mergeCell ref="E3:J3"/>
  </mergeCells>
  <pageMargins left="0.4" right="0.5" top="0.65" bottom="0.5" header="0.4" footer="0.4"/>
  <pageSetup orientation="portrait" r:id="rId1"/>
  <headerFooter>
    <oddHeader>&amp;C&amp;"Arial,Regular"&amp;8QCYC Income &amp; Expense Less Transfers - YTD Actual vs Budget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7E50-3E13-4CCB-95CF-AA6C0CD6DFB4}">
  <sheetPr>
    <tabColor rgb="FF6600FF"/>
  </sheetPr>
  <dimension ref="A1:K104"/>
  <sheetViews>
    <sheetView zoomScale="120" zoomScaleNormal="120" workbookViewId="0">
      <selection activeCell="H37" sqref="H37"/>
    </sheetView>
  </sheetViews>
  <sheetFormatPr defaultColWidth="9.8984375" defaultRowHeight="7.75" x14ac:dyDescent="0.15"/>
  <cols>
    <col min="1" max="2" width="2.8984375" style="189" customWidth="1"/>
    <col min="3" max="3" width="8.3984375" style="189" customWidth="1"/>
    <col min="4" max="4" width="4" style="189" customWidth="1"/>
    <col min="5" max="5" width="21.296875" style="189" customWidth="1"/>
    <col min="6" max="6" width="2.19921875" style="190" customWidth="1"/>
    <col min="7" max="7" width="10.796875" style="188" customWidth="1"/>
    <col min="8" max="8" width="12.8984375" style="188" customWidth="1"/>
    <col min="9" max="9" width="10.09765625" style="188" customWidth="1"/>
    <col min="10" max="10" width="4.796875" style="169" customWidth="1"/>
    <col min="11" max="11" width="2.8984375" style="169" customWidth="1"/>
    <col min="12" max="16384" width="9.8984375" style="170"/>
  </cols>
  <sheetData>
    <row r="1" spans="1:11" x14ac:dyDescent="0.15">
      <c r="A1" s="165"/>
      <c r="B1" s="165"/>
      <c r="C1" s="165"/>
      <c r="D1" s="165"/>
      <c r="E1" s="165"/>
      <c r="F1" s="166"/>
      <c r="G1" s="167"/>
      <c r="H1" s="167"/>
      <c r="I1" s="168"/>
    </row>
    <row r="2" spans="1:11" ht="11.65" x14ac:dyDescent="0.25">
      <c r="A2" s="165"/>
      <c r="B2" s="165"/>
      <c r="C2" s="165"/>
      <c r="D2" s="165"/>
      <c r="E2" s="165"/>
      <c r="F2" s="166"/>
      <c r="G2" s="173"/>
      <c r="H2" s="174">
        <f>'[1]OA To Do &amp; Notes'!D3</f>
        <v>44470</v>
      </c>
      <c r="I2" s="175"/>
    </row>
    <row r="3" spans="1:11" s="171" customFormat="1" ht="9.4499999999999993" x14ac:dyDescent="0.2">
      <c r="A3" s="176"/>
      <c r="B3" s="176"/>
      <c r="C3" s="176"/>
      <c r="D3" s="176"/>
      <c r="E3" s="176"/>
      <c r="F3" s="166"/>
      <c r="G3" s="177">
        <v>44500</v>
      </c>
      <c r="H3" s="177">
        <v>44469</v>
      </c>
      <c r="I3" s="178" t="s">
        <v>241</v>
      </c>
      <c r="J3" s="179"/>
      <c r="K3" s="179"/>
    </row>
    <row r="4" spans="1:11" s="181" customFormat="1" x14ac:dyDescent="0.15">
      <c r="A4" s="165" t="s">
        <v>242</v>
      </c>
      <c r="B4" s="165"/>
      <c r="C4" s="165"/>
      <c r="D4" s="165"/>
      <c r="E4" s="165"/>
      <c r="F4" s="166"/>
      <c r="G4" s="180"/>
      <c r="H4" s="180"/>
      <c r="I4" s="180"/>
      <c r="J4" s="169"/>
      <c r="K4" s="169"/>
    </row>
    <row r="5" spans="1:11" s="181" customFormat="1" x14ac:dyDescent="0.15">
      <c r="A5" s="165"/>
      <c r="B5" s="182" t="s">
        <v>243</v>
      </c>
      <c r="C5" s="182"/>
      <c r="D5" s="182"/>
      <c r="E5" s="182"/>
      <c r="F5" s="166"/>
      <c r="G5" s="180"/>
      <c r="H5" s="180"/>
      <c r="I5" s="180"/>
      <c r="J5" s="169"/>
      <c r="K5" s="169"/>
    </row>
    <row r="6" spans="1:11" s="181" customFormat="1" x14ac:dyDescent="0.15">
      <c r="A6" s="165"/>
      <c r="B6" s="165"/>
      <c r="C6" s="165" t="s">
        <v>244</v>
      </c>
      <c r="D6" s="165"/>
      <c r="E6" s="165"/>
      <c r="F6" s="166"/>
      <c r="G6" s="180"/>
      <c r="H6" s="180"/>
      <c r="I6" s="180"/>
      <c r="J6" s="169"/>
      <c r="K6" s="169"/>
    </row>
    <row r="7" spans="1:11" x14ac:dyDescent="0.15">
      <c r="A7" s="183"/>
      <c r="B7" s="183"/>
      <c r="C7" s="184">
        <v>1</v>
      </c>
      <c r="D7" s="183" t="s">
        <v>245</v>
      </c>
      <c r="E7" s="183"/>
      <c r="F7" s="166"/>
      <c r="G7" s="185">
        <v>123318.6</v>
      </c>
      <c r="H7" s="185">
        <v>-8228.25</v>
      </c>
      <c r="I7" s="185">
        <f>ROUND((G7-H7),5)</f>
        <v>131546.85</v>
      </c>
    </row>
    <row r="8" spans="1:11" x14ac:dyDescent="0.15">
      <c r="A8" s="183"/>
      <c r="B8" s="183"/>
      <c r="C8" s="184">
        <v>2</v>
      </c>
      <c r="D8" s="183" t="s">
        <v>246</v>
      </c>
      <c r="E8" s="183"/>
      <c r="F8" s="166"/>
      <c r="G8" s="185">
        <v>46785.97</v>
      </c>
      <c r="H8" s="185">
        <v>-65452.87</v>
      </c>
      <c r="I8" s="185">
        <f>ROUND((G8-H8),5)</f>
        <v>112238.84</v>
      </c>
    </row>
    <row r="9" spans="1:11" s="181" customFormat="1" x14ac:dyDescent="0.15">
      <c r="A9" s="165"/>
      <c r="B9" s="165"/>
      <c r="C9" s="165" t="s">
        <v>247</v>
      </c>
      <c r="D9" s="165"/>
      <c r="E9" s="165"/>
      <c r="F9" s="166"/>
      <c r="G9" s="186">
        <f>ROUND(SUM(G6:G8),5)</f>
        <v>170104.57</v>
      </c>
      <c r="H9" s="186">
        <f>ROUND(SUM(H6:H8),5)</f>
        <v>-73681.119999999995</v>
      </c>
      <c r="I9" s="186">
        <f>ROUND((G9-H9),5)</f>
        <v>243785.69</v>
      </c>
      <c r="J9" s="169"/>
      <c r="K9" s="169"/>
    </row>
    <row r="10" spans="1:11" x14ac:dyDescent="0.15">
      <c r="A10" s="183"/>
      <c r="B10" s="183"/>
      <c r="C10" s="183"/>
      <c r="D10" s="183"/>
      <c r="E10" s="183"/>
      <c r="F10" s="166"/>
      <c r="G10" s="185"/>
      <c r="H10" s="185"/>
      <c r="I10" s="185"/>
    </row>
    <row r="11" spans="1:11" s="181" customFormat="1" x14ac:dyDescent="0.15">
      <c r="A11" s="165"/>
      <c r="B11" s="165"/>
      <c r="C11" s="165" t="s">
        <v>248</v>
      </c>
      <c r="D11" s="165"/>
      <c r="E11" s="165"/>
      <c r="F11" s="166"/>
      <c r="G11" s="187"/>
      <c r="H11" s="187"/>
      <c r="I11" s="187"/>
      <c r="J11" s="169"/>
      <c r="K11" s="169"/>
    </row>
    <row r="12" spans="1:11" x14ac:dyDescent="0.15">
      <c r="A12" s="183"/>
      <c r="B12" s="183"/>
      <c r="C12" s="184">
        <v>1</v>
      </c>
      <c r="D12" s="183" t="s">
        <v>249</v>
      </c>
      <c r="E12" s="183"/>
      <c r="F12" s="166"/>
      <c r="G12" s="185">
        <v>75390.009999999995</v>
      </c>
      <c r="H12" s="185">
        <v>-13174.64</v>
      </c>
      <c r="I12" s="185">
        <f>ROUND((G12-H12),5)</f>
        <v>88564.65</v>
      </c>
    </row>
    <row r="13" spans="1:11" s="181" customFormat="1" x14ac:dyDescent="0.15">
      <c r="A13" s="165"/>
      <c r="B13" s="165"/>
      <c r="C13" s="165" t="s">
        <v>250</v>
      </c>
      <c r="D13" s="165"/>
      <c r="E13" s="165"/>
      <c r="F13" s="166"/>
      <c r="G13" s="186">
        <f>ROUND(SUM(G11:G12),5)</f>
        <v>75390.009999999995</v>
      </c>
      <c r="H13" s="186">
        <f>ROUND(SUM(H11:H12),5)</f>
        <v>-13174.64</v>
      </c>
      <c r="I13" s="186">
        <f>ROUND((G13-H13),5)</f>
        <v>88564.65</v>
      </c>
      <c r="J13" s="169"/>
      <c r="K13" s="169"/>
    </row>
    <row r="14" spans="1:11" x14ac:dyDescent="0.15">
      <c r="A14" s="183"/>
      <c r="B14" s="183"/>
      <c r="C14" s="183"/>
      <c r="D14" s="183"/>
      <c r="E14" s="183"/>
      <c r="F14" s="166"/>
      <c r="G14" s="185"/>
      <c r="H14" s="185"/>
      <c r="I14" s="185"/>
    </row>
    <row r="15" spans="1:11" s="181" customFormat="1" x14ac:dyDescent="0.15">
      <c r="A15" s="165"/>
      <c r="B15" s="165"/>
      <c r="C15" s="165" t="s">
        <v>251</v>
      </c>
      <c r="D15" s="165"/>
      <c r="E15" s="165"/>
      <c r="F15" s="166"/>
      <c r="G15" s="187"/>
      <c r="H15" s="187"/>
      <c r="I15" s="187"/>
      <c r="J15" s="169"/>
      <c r="K15" s="169"/>
    </row>
    <row r="16" spans="1:11" x14ac:dyDescent="0.15">
      <c r="A16" s="183"/>
      <c r="B16" s="183"/>
      <c r="C16" s="184">
        <v>1</v>
      </c>
      <c r="D16" s="183" t="s">
        <v>252</v>
      </c>
      <c r="E16" s="183"/>
      <c r="F16" s="166"/>
      <c r="G16" s="185">
        <v>4070.9</v>
      </c>
      <c r="H16" s="185">
        <v>4070.9</v>
      </c>
      <c r="I16" s="185">
        <f t="shared" ref="I16:I25" si="0">ROUND((G16-H16),5)</f>
        <v>0</v>
      </c>
    </row>
    <row r="17" spans="1:11" x14ac:dyDescent="0.15">
      <c r="A17" s="183"/>
      <c r="B17" s="183"/>
      <c r="C17" s="184">
        <v>2</v>
      </c>
      <c r="D17" s="183" t="s">
        <v>253</v>
      </c>
      <c r="E17" s="183"/>
      <c r="F17" s="166"/>
      <c r="G17" s="185">
        <v>41654.370000000003</v>
      </c>
      <c r="H17" s="185">
        <v>41654.370000000003</v>
      </c>
      <c r="I17" s="185">
        <f t="shared" si="0"/>
        <v>0</v>
      </c>
    </row>
    <row r="18" spans="1:11" x14ac:dyDescent="0.15">
      <c r="A18" s="183"/>
      <c r="B18" s="183"/>
      <c r="C18" s="184">
        <v>3</v>
      </c>
      <c r="D18" s="183" t="s">
        <v>254</v>
      </c>
      <c r="E18" s="183" t="s">
        <v>255</v>
      </c>
      <c r="F18" s="166"/>
      <c r="G18" s="185">
        <v>63.12</v>
      </c>
      <c r="H18" s="185">
        <v>63.12</v>
      </c>
      <c r="I18" s="185">
        <f t="shared" si="0"/>
        <v>0</v>
      </c>
    </row>
    <row r="19" spans="1:11" x14ac:dyDescent="0.15">
      <c r="A19" s="183"/>
      <c r="B19" s="183"/>
      <c r="C19" s="184">
        <v>4</v>
      </c>
      <c r="D19" s="183" t="s">
        <v>256</v>
      </c>
      <c r="E19" s="183"/>
      <c r="F19" s="166"/>
      <c r="G19" s="185">
        <v>482.01</v>
      </c>
      <c r="H19" s="185">
        <v>482.01</v>
      </c>
      <c r="I19" s="185">
        <f t="shared" si="0"/>
        <v>0</v>
      </c>
    </row>
    <row r="20" spans="1:11" x14ac:dyDescent="0.15">
      <c r="A20" s="183"/>
      <c r="B20" s="183"/>
      <c r="C20" s="184">
        <v>5</v>
      </c>
      <c r="D20" s="183" t="s">
        <v>257</v>
      </c>
      <c r="E20" s="183"/>
      <c r="F20" s="166"/>
      <c r="G20" s="185">
        <v>13053.51</v>
      </c>
      <c r="H20" s="185">
        <v>13053.51</v>
      </c>
      <c r="I20" s="185">
        <f t="shared" si="0"/>
        <v>0</v>
      </c>
    </row>
    <row r="21" spans="1:11" x14ac:dyDescent="0.15">
      <c r="A21" s="183"/>
      <c r="B21" s="183"/>
      <c r="C21" s="184">
        <v>6</v>
      </c>
      <c r="D21" s="183" t="s">
        <v>258</v>
      </c>
      <c r="E21" s="183"/>
      <c r="F21" s="166"/>
      <c r="G21" s="185">
        <v>9209.9599999999991</v>
      </c>
      <c r="H21" s="185">
        <v>9209.9599999999991</v>
      </c>
      <c r="I21" s="185">
        <f t="shared" si="0"/>
        <v>0</v>
      </c>
    </row>
    <row r="22" spans="1:11" x14ac:dyDescent="0.15">
      <c r="A22" s="183"/>
      <c r="B22" s="183"/>
      <c r="C22" s="184">
        <v>7</v>
      </c>
      <c r="D22" s="183" t="s">
        <v>259</v>
      </c>
      <c r="E22" s="183"/>
      <c r="F22" s="166"/>
      <c r="G22" s="185">
        <v>200</v>
      </c>
      <c r="H22" s="185">
        <v>4829.7</v>
      </c>
      <c r="I22" s="185">
        <f t="shared" si="0"/>
        <v>-4629.7</v>
      </c>
    </row>
    <row r="23" spans="1:11" x14ac:dyDescent="0.15">
      <c r="A23" s="183"/>
      <c r="B23" s="183"/>
      <c r="C23" s="184">
        <v>8</v>
      </c>
      <c r="D23" s="183" t="s">
        <v>260</v>
      </c>
      <c r="E23" s="183"/>
      <c r="F23" s="166"/>
      <c r="G23" s="185">
        <v>39998.81</v>
      </c>
      <c r="H23" s="185">
        <v>-3641.88</v>
      </c>
      <c r="I23" s="185">
        <f t="shared" si="0"/>
        <v>43640.69</v>
      </c>
    </row>
    <row r="24" spans="1:11" s="181" customFormat="1" x14ac:dyDescent="0.15">
      <c r="A24" s="165"/>
      <c r="B24" s="165"/>
      <c r="C24" s="184">
        <v>9</v>
      </c>
      <c r="D24" s="183" t="s">
        <v>261</v>
      </c>
      <c r="E24" s="183"/>
      <c r="F24" s="166"/>
      <c r="G24" s="185">
        <v>1188.8900000000001</v>
      </c>
      <c r="H24" s="185">
        <v>1188.8900000000001</v>
      </c>
      <c r="I24" s="185">
        <f t="shared" si="0"/>
        <v>0</v>
      </c>
      <c r="J24" s="169"/>
      <c r="K24" s="169"/>
    </row>
    <row r="25" spans="1:11" s="181" customFormat="1" x14ac:dyDescent="0.15">
      <c r="A25" s="165"/>
      <c r="B25" s="165"/>
      <c r="C25" s="165" t="s">
        <v>262</v>
      </c>
      <c r="D25" s="165"/>
      <c r="E25" s="165"/>
      <c r="F25" s="166"/>
      <c r="G25" s="186">
        <f>ROUND(SUM(G15:G24),5)</f>
        <v>109921.57</v>
      </c>
      <c r="H25" s="186">
        <f>ROUND(SUM(H15:H24),5)</f>
        <v>70910.58</v>
      </c>
      <c r="I25" s="186">
        <f t="shared" si="0"/>
        <v>39010.99</v>
      </c>
      <c r="J25" s="169"/>
      <c r="K25" s="169"/>
    </row>
    <row r="26" spans="1:11" s="181" customFormat="1" x14ac:dyDescent="0.15">
      <c r="A26" s="165"/>
      <c r="B26" s="165"/>
      <c r="C26" s="165"/>
      <c r="D26" s="165"/>
      <c r="E26" s="165"/>
      <c r="F26" s="166"/>
      <c r="G26" s="187"/>
      <c r="H26" s="187"/>
      <c r="I26" s="187"/>
      <c r="J26" s="169"/>
      <c r="K26" s="169"/>
    </row>
    <row r="27" spans="1:11" s="181" customFormat="1" x14ac:dyDescent="0.15">
      <c r="A27" s="165"/>
      <c r="B27" s="165" t="s">
        <v>263</v>
      </c>
      <c r="C27" s="165"/>
      <c r="D27" s="165"/>
      <c r="E27" s="165"/>
      <c r="F27" s="166"/>
      <c r="G27" s="186">
        <f>ROUND(G5+G9+G13+G25,5)</f>
        <v>355416.15</v>
      </c>
      <c r="H27" s="186">
        <f>ROUND(H5+H9+H13+H25,5)</f>
        <v>-15945.18</v>
      </c>
      <c r="I27" s="186">
        <f>ROUND((G27-H27),5)</f>
        <v>371361.33</v>
      </c>
      <c r="J27" s="169"/>
      <c r="K27" s="169"/>
    </row>
    <row r="28" spans="1:11" s="181" customFormat="1" x14ac:dyDescent="0.15">
      <c r="A28" s="165"/>
      <c r="B28" s="165"/>
      <c r="C28" s="165"/>
      <c r="D28" s="165"/>
      <c r="E28" s="165"/>
      <c r="F28" s="166"/>
      <c r="G28" s="188"/>
      <c r="H28" s="188"/>
      <c r="I28" s="188"/>
      <c r="J28" s="169"/>
      <c r="K28" s="169"/>
    </row>
    <row r="29" spans="1:11" x14ac:dyDescent="0.15">
      <c r="A29" s="165"/>
      <c r="B29" s="165" t="s">
        <v>264</v>
      </c>
      <c r="C29" s="165"/>
      <c r="D29" s="165"/>
      <c r="E29" s="165"/>
      <c r="F29" s="166"/>
    </row>
    <row r="30" spans="1:11" x14ac:dyDescent="0.15">
      <c r="A30" s="165"/>
      <c r="B30" s="183"/>
      <c r="C30" s="184">
        <v>1</v>
      </c>
      <c r="D30" s="183" t="s">
        <v>265</v>
      </c>
      <c r="E30" s="183"/>
      <c r="F30" s="166"/>
      <c r="G30" s="185">
        <v>-4757036.34</v>
      </c>
      <c r="H30" s="185">
        <v>-4757036.34</v>
      </c>
      <c r="I30" s="185">
        <f>ROUND((G30-H30),5)</f>
        <v>0</v>
      </c>
    </row>
    <row r="31" spans="1:11" s="181" customFormat="1" x14ac:dyDescent="0.15">
      <c r="A31" s="165"/>
      <c r="B31" s="183"/>
      <c r="C31" s="184">
        <v>2</v>
      </c>
      <c r="D31" s="183" t="s">
        <v>266</v>
      </c>
      <c r="E31" s="183"/>
      <c r="F31" s="166"/>
      <c r="G31" s="185">
        <v>9670078.5</v>
      </c>
      <c r="H31" s="185">
        <v>9670078.5</v>
      </c>
      <c r="I31" s="185">
        <f>ROUND((G31-H31),5)</f>
        <v>0</v>
      </c>
      <c r="J31" s="169"/>
      <c r="K31" s="169"/>
    </row>
    <row r="32" spans="1:11" x14ac:dyDescent="0.15">
      <c r="A32" s="183"/>
      <c r="B32" s="165" t="s">
        <v>267</v>
      </c>
      <c r="C32" s="165"/>
      <c r="D32" s="165"/>
      <c r="E32" s="165"/>
      <c r="F32" s="166"/>
      <c r="G32" s="186">
        <f>ROUND(SUM(G30:G31),5)</f>
        <v>4913042.16</v>
      </c>
      <c r="H32" s="186">
        <f>ROUND(SUM(H30:H31),5)</f>
        <v>4913042.16</v>
      </c>
      <c r="I32" s="186">
        <f>ROUND((G32-H32),5)</f>
        <v>0</v>
      </c>
    </row>
    <row r="33" spans="1:11" s="181" customFormat="1" x14ac:dyDescent="0.15">
      <c r="A33" s="183"/>
      <c r="B33" s="183"/>
      <c r="C33" s="183"/>
      <c r="D33" s="189"/>
      <c r="E33" s="189"/>
      <c r="F33" s="190"/>
      <c r="G33" s="188"/>
      <c r="H33" s="188"/>
      <c r="I33" s="188"/>
      <c r="J33" s="169"/>
      <c r="K33" s="169"/>
    </row>
    <row r="34" spans="1:11" x14ac:dyDescent="0.15">
      <c r="A34" s="165"/>
      <c r="B34" s="165" t="s">
        <v>268</v>
      </c>
      <c r="C34" s="165"/>
      <c r="D34" s="165"/>
      <c r="E34" s="165"/>
      <c r="F34" s="166"/>
      <c r="G34" s="187"/>
      <c r="H34" s="187"/>
      <c r="I34" s="187"/>
    </row>
    <row r="35" spans="1:11" x14ac:dyDescent="0.15">
      <c r="A35" s="183"/>
      <c r="B35" s="191"/>
      <c r="C35" s="184">
        <v>1</v>
      </c>
      <c r="D35" s="183" t="s">
        <v>269</v>
      </c>
      <c r="E35" s="183"/>
      <c r="F35" s="166"/>
      <c r="G35" s="185">
        <v>10982</v>
      </c>
      <c r="H35" s="185">
        <v>10982</v>
      </c>
      <c r="I35" s="185">
        <f t="shared" ref="I35:I47" si="1">ROUND((G35-H35),5)</f>
        <v>0</v>
      </c>
    </row>
    <row r="36" spans="1:11" x14ac:dyDescent="0.15">
      <c r="A36" s="165"/>
      <c r="B36" s="191"/>
      <c r="C36" s="184">
        <v>2</v>
      </c>
      <c r="D36" s="183" t="s">
        <v>270</v>
      </c>
      <c r="E36" s="183"/>
      <c r="F36" s="166"/>
      <c r="G36" s="185">
        <v>11872.03</v>
      </c>
      <c r="H36" s="185">
        <v>11872.03</v>
      </c>
      <c r="I36" s="185">
        <f t="shared" si="1"/>
        <v>0</v>
      </c>
    </row>
    <row r="37" spans="1:11" x14ac:dyDescent="0.15">
      <c r="A37" s="183"/>
      <c r="B37" s="191"/>
      <c r="C37" s="184">
        <v>3</v>
      </c>
      <c r="D37" s="183" t="s">
        <v>271</v>
      </c>
      <c r="E37" s="183"/>
      <c r="F37" s="166"/>
      <c r="G37" s="185">
        <v>28011.06</v>
      </c>
      <c r="H37" s="185">
        <v>28011.06</v>
      </c>
      <c r="I37" s="185">
        <f t="shared" si="1"/>
        <v>0</v>
      </c>
    </row>
    <row r="38" spans="1:11" x14ac:dyDescent="0.15">
      <c r="A38" s="183"/>
      <c r="B38" s="191"/>
      <c r="C38" s="184">
        <v>4</v>
      </c>
      <c r="D38" s="183" t="s">
        <v>272</v>
      </c>
      <c r="E38" s="183"/>
      <c r="F38" s="166"/>
      <c r="G38" s="185">
        <v>1400</v>
      </c>
      <c r="H38" s="185">
        <v>1400</v>
      </c>
      <c r="I38" s="185">
        <f t="shared" si="1"/>
        <v>0</v>
      </c>
    </row>
    <row r="39" spans="1:11" x14ac:dyDescent="0.15">
      <c r="A39" s="183"/>
      <c r="B39" s="191"/>
      <c r="C39" s="184">
        <v>5</v>
      </c>
      <c r="D39" s="183" t="s">
        <v>273</v>
      </c>
      <c r="E39" s="183"/>
      <c r="F39" s="166"/>
      <c r="G39" s="185">
        <v>23137.97</v>
      </c>
      <c r="H39" s="185">
        <v>23137.97</v>
      </c>
      <c r="I39" s="185">
        <f t="shared" si="1"/>
        <v>0</v>
      </c>
    </row>
    <row r="40" spans="1:11" x14ac:dyDescent="0.15">
      <c r="A40" s="183"/>
      <c r="B40" s="191"/>
      <c r="C40" s="184">
        <v>6</v>
      </c>
      <c r="D40" s="183" t="s">
        <v>274</v>
      </c>
      <c r="E40" s="183"/>
      <c r="F40" s="166"/>
      <c r="G40" s="185">
        <v>666939.18000000005</v>
      </c>
      <c r="H40" s="185">
        <v>666939.18000000005</v>
      </c>
      <c r="I40" s="185">
        <f t="shared" si="1"/>
        <v>0</v>
      </c>
    </row>
    <row r="41" spans="1:11" x14ac:dyDescent="0.15">
      <c r="A41" s="183"/>
      <c r="B41" s="191"/>
      <c r="C41" s="184">
        <v>7</v>
      </c>
      <c r="D41" s="183" t="s">
        <v>276</v>
      </c>
      <c r="E41" s="183"/>
      <c r="F41" s="166"/>
      <c r="G41" s="185">
        <v>51434.3</v>
      </c>
      <c r="H41" s="185">
        <v>51434.3</v>
      </c>
      <c r="I41" s="185">
        <f t="shared" si="1"/>
        <v>0</v>
      </c>
    </row>
    <row r="42" spans="1:11" x14ac:dyDescent="0.15">
      <c r="A42" s="183"/>
      <c r="B42" s="191"/>
      <c r="C42" s="184">
        <v>8</v>
      </c>
      <c r="D42" s="183" t="s">
        <v>277</v>
      </c>
      <c r="E42" s="183"/>
      <c r="F42" s="166"/>
      <c r="G42" s="185">
        <v>-45239.22</v>
      </c>
      <c r="H42" s="185">
        <v>-45239.22</v>
      </c>
      <c r="I42" s="185">
        <f t="shared" si="1"/>
        <v>0</v>
      </c>
    </row>
    <row r="43" spans="1:11" x14ac:dyDescent="0.15">
      <c r="A43" s="183"/>
      <c r="B43" s="191"/>
      <c r="C43" s="184">
        <v>9</v>
      </c>
      <c r="D43" s="183" t="s">
        <v>278</v>
      </c>
      <c r="E43" s="183"/>
      <c r="F43" s="166"/>
      <c r="G43" s="185">
        <v>24729.59</v>
      </c>
      <c r="H43" s="185">
        <v>24729.59</v>
      </c>
      <c r="I43" s="185">
        <f t="shared" si="1"/>
        <v>0</v>
      </c>
    </row>
    <row r="44" spans="1:11" s="181" customFormat="1" x14ac:dyDescent="0.15">
      <c r="A44" s="183"/>
      <c r="B44" s="191"/>
      <c r="C44" s="184">
        <v>10</v>
      </c>
      <c r="D44" s="183" t="s">
        <v>279</v>
      </c>
      <c r="E44" s="183"/>
      <c r="F44" s="166"/>
      <c r="G44" s="185">
        <v>0</v>
      </c>
      <c r="H44" s="185">
        <v>0</v>
      </c>
      <c r="I44" s="185">
        <f t="shared" si="1"/>
        <v>0</v>
      </c>
      <c r="J44" s="169"/>
      <c r="K44" s="169"/>
    </row>
    <row r="45" spans="1:11" x14ac:dyDescent="0.15">
      <c r="A45" s="183"/>
      <c r="B45" s="165" t="s">
        <v>280</v>
      </c>
      <c r="C45" s="183"/>
      <c r="D45" s="165"/>
      <c r="E45" s="165"/>
      <c r="F45" s="166"/>
      <c r="G45" s="186">
        <f>ROUND(SUM(G35:G44),5)</f>
        <v>773266.91</v>
      </c>
      <c r="H45" s="186">
        <f>ROUND(SUM(H35:H44),5)</f>
        <v>773266.91</v>
      </c>
      <c r="I45" s="186">
        <f t="shared" si="1"/>
        <v>0</v>
      </c>
    </row>
    <row r="46" spans="1:11" s="189" customFormat="1" x14ac:dyDescent="0.15">
      <c r="A46" s="183"/>
      <c r="B46" s="183"/>
      <c r="C46" s="165"/>
      <c r="D46" s="183"/>
      <c r="E46" s="183"/>
      <c r="F46" s="166"/>
      <c r="G46" s="185"/>
      <c r="H46" s="185"/>
      <c r="I46" s="185"/>
      <c r="J46" s="169"/>
      <c r="K46" s="169"/>
    </row>
    <row r="47" spans="1:11" s="193" customFormat="1" x14ac:dyDescent="0.15">
      <c r="A47" s="165" t="s">
        <v>281</v>
      </c>
      <c r="B47" s="165"/>
      <c r="C47" s="183"/>
      <c r="D47" s="165"/>
      <c r="E47" s="165"/>
      <c r="F47" s="166"/>
      <c r="G47" s="192">
        <f>ROUND(G4+G27+G32+G45,5)</f>
        <v>6041725.2199999997</v>
      </c>
      <c r="H47" s="192">
        <f>ROUND(H4+H27+H32+H45,5)</f>
        <v>5670363.8899999997</v>
      </c>
      <c r="I47" s="192">
        <f t="shared" si="1"/>
        <v>371361.33</v>
      </c>
      <c r="J47" s="169"/>
      <c r="K47" s="169"/>
    </row>
    <row r="48" spans="1:11" s="181" customFormat="1" x14ac:dyDescent="0.15">
      <c r="A48" s="183"/>
      <c r="B48" s="183"/>
      <c r="C48" s="183"/>
      <c r="D48" s="165"/>
      <c r="E48" s="165"/>
      <c r="F48" s="166"/>
      <c r="G48" s="185"/>
      <c r="H48" s="185"/>
      <c r="I48" s="185"/>
      <c r="J48" s="169"/>
      <c r="K48" s="169"/>
    </row>
    <row r="49" spans="1:11" s="181" customFormat="1" x14ac:dyDescent="0.15">
      <c r="A49" s="165"/>
      <c r="B49" s="183"/>
      <c r="C49" s="165"/>
      <c r="D49" s="183"/>
      <c r="E49" s="183"/>
      <c r="F49" s="166"/>
      <c r="G49" s="187"/>
      <c r="H49" s="187"/>
      <c r="I49" s="187"/>
      <c r="J49" s="169"/>
      <c r="K49" s="169"/>
    </row>
    <row r="50" spans="1:11" s="181" customFormat="1" x14ac:dyDescent="0.15">
      <c r="A50" s="165" t="s">
        <v>282</v>
      </c>
      <c r="B50" s="165"/>
      <c r="C50" s="165"/>
      <c r="D50" s="183"/>
      <c r="E50" s="183"/>
      <c r="F50" s="166"/>
      <c r="G50" s="187"/>
      <c r="H50" s="187"/>
      <c r="I50" s="187"/>
      <c r="J50" s="169"/>
      <c r="K50" s="169"/>
    </row>
    <row r="51" spans="1:11" s="181" customFormat="1" x14ac:dyDescent="0.15">
      <c r="A51" s="165"/>
      <c r="B51" s="165" t="s">
        <v>283</v>
      </c>
      <c r="C51" s="183"/>
      <c r="D51" s="183"/>
      <c r="E51" s="183"/>
      <c r="F51" s="166"/>
      <c r="G51" s="187"/>
      <c r="H51" s="187"/>
      <c r="I51" s="187"/>
      <c r="J51" s="169"/>
      <c r="K51" s="169"/>
    </row>
    <row r="52" spans="1:11" x14ac:dyDescent="0.15">
      <c r="A52" s="165"/>
      <c r="B52" s="183"/>
      <c r="C52" s="165" t="s">
        <v>286</v>
      </c>
      <c r="D52" s="183"/>
      <c r="E52" s="183"/>
      <c r="F52" s="166"/>
      <c r="G52" s="187"/>
      <c r="H52" s="187"/>
      <c r="I52" s="187"/>
    </row>
    <row r="53" spans="1:11" s="181" customFormat="1" x14ac:dyDescent="0.15">
      <c r="A53" s="165"/>
      <c r="B53" s="165"/>
      <c r="C53" s="183"/>
      <c r="D53" s="165" t="s">
        <v>288</v>
      </c>
      <c r="E53" s="165"/>
      <c r="F53" s="190"/>
      <c r="G53" s="187"/>
      <c r="H53" s="187"/>
      <c r="I53" s="187"/>
      <c r="J53" s="169"/>
      <c r="K53" s="169"/>
    </row>
    <row r="54" spans="1:11" x14ac:dyDescent="0.15">
      <c r="A54" s="183"/>
      <c r="B54" s="183"/>
      <c r="C54" s="184">
        <v>1</v>
      </c>
      <c r="D54" s="183" t="s">
        <v>290</v>
      </c>
      <c r="F54" s="166"/>
      <c r="G54" s="185">
        <v>-24.64</v>
      </c>
      <c r="H54" s="185">
        <v>17374.72</v>
      </c>
      <c r="I54" s="185">
        <f>ROUND((G54-H54),5)</f>
        <v>-17399.36</v>
      </c>
    </row>
    <row r="55" spans="1:11" s="181" customFormat="1" x14ac:dyDescent="0.15">
      <c r="A55" s="165"/>
      <c r="B55" s="165"/>
      <c r="C55" s="183"/>
      <c r="D55" s="165" t="s">
        <v>292</v>
      </c>
      <c r="E55" s="165"/>
      <c r="F55" s="166"/>
      <c r="G55" s="194">
        <f>ROUND(SUM(G54:G54),5)</f>
        <v>-24.64</v>
      </c>
      <c r="H55" s="194">
        <f>ROUND(SUM(H54:H54),5)</f>
        <v>17374.72</v>
      </c>
      <c r="I55" s="194">
        <f>ROUND((G55-H55),5)</f>
        <v>-17399.36</v>
      </c>
      <c r="J55" s="169"/>
      <c r="K55" s="169"/>
    </row>
    <row r="56" spans="1:11" x14ac:dyDescent="0.15">
      <c r="A56" s="183"/>
      <c r="B56" s="183"/>
      <c r="C56" s="183"/>
      <c r="D56" s="183"/>
      <c r="E56" s="183"/>
      <c r="F56" s="166"/>
      <c r="G56" s="185"/>
      <c r="H56" s="185"/>
      <c r="I56" s="185"/>
    </row>
    <row r="57" spans="1:11" x14ac:dyDescent="0.15">
      <c r="A57" s="165"/>
      <c r="B57" s="183"/>
      <c r="C57" s="183"/>
      <c r="D57" s="165" t="s">
        <v>294</v>
      </c>
      <c r="E57" s="165"/>
      <c r="G57" s="187"/>
      <c r="H57" s="187"/>
      <c r="I57" s="187"/>
    </row>
    <row r="58" spans="1:11" x14ac:dyDescent="0.15">
      <c r="A58" s="183"/>
      <c r="B58" s="183"/>
      <c r="C58" s="184">
        <v>1</v>
      </c>
      <c r="D58" s="183" t="s">
        <v>294</v>
      </c>
      <c r="G58" s="185">
        <v>391.43</v>
      </c>
      <c r="H58" s="185">
        <v>391.43</v>
      </c>
      <c r="I58" s="185">
        <f t="shared" ref="I58:I63" si="2">ROUND((G58-H58),5)</f>
        <v>0</v>
      </c>
    </row>
    <row r="59" spans="1:11" x14ac:dyDescent="0.15">
      <c r="A59" s="183"/>
      <c r="B59" s="183"/>
      <c r="C59" s="184">
        <v>2</v>
      </c>
      <c r="D59" s="183" t="s">
        <v>296</v>
      </c>
      <c r="G59" s="185">
        <v>3688.9</v>
      </c>
      <c r="H59" s="185">
        <v>3653.37</v>
      </c>
      <c r="I59" s="185">
        <f t="shared" si="2"/>
        <v>35.53</v>
      </c>
    </row>
    <row r="60" spans="1:11" x14ac:dyDescent="0.15">
      <c r="A60" s="183"/>
      <c r="B60" s="183"/>
      <c r="C60" s="184">
        <v>3</v>
      </c>
      <c r="D60" s="183" t="s">
        <v>297</v>
      </c>
      <c r="G60" s="185">
        <v>23450</v>
      </c>
      <c r="H60" s="185">
        <v>23450</v>
      </c>
      <c r="I60" s="185">
        <f t="shared" si="2"/>
        <v>0</v>
      </c>
    </row>
    <row r="61" spans="1:11" x14ac:dyDescent="0.15">
      <c r="A61" s="183"/>
      <c r="B61" s="183"/>
      <c r="C61" s="184">
        <v>4</v>
      </c>
      <c r="D61" s="183" t="s">
        <v>298</v>
      </c>
      <c r="G61" s="185">
        <v>1485.64</v>
      </c>
      <c r="H61" s="185">
        <v>20315.060000000001</v>
      </c>
      <c r="I61" s="185">
        <f t="shared" si="2"/>
        <v>-18829.419999999998</v>
      </c>
    </row>
    <row r="62" spans="1:11" x14ac:dyDescent="0.15">
      <c r="A62" s="183"/>
      <c r="B62" s="183"/>
      <c r="C62" s="184">
        <v>5</v>
      </c>
      <c r="D62" s="183" t="s">
        <v>299</v>
      </c>
      <c r="G62" s="185">
        <v>8765</v>
      </c>
      <c r="H62" s="185">
        <v>8765</v>
      </c>
      <c r="I62" s="185">
        <f t="shared" si="2"/>
        <v>0</v>
      </c>
    </row>
    <row r="63" spans="1:11" x14ac:dyDescent="0.15">
      <c r="A63" s="183"/>
      <c r="B63" s="165"/>
      <c r="C63" s="184">
        <v>6</v>
      </c>
      <c r="D63" s="183" t="s">
        <v>300</v>
      </c>
      <c r="G63" s="185">
        <v>0</v>
      </c>
      <c r="H63" s="185">
        <v>0</v>
      </c>
      <c r="I63" s="185">
        <f t="shared" si="2"/>
        <v>0</v>
      </c>
    </row>
    <row r="64" spans="1:11" s="181" customFormat="1" x14ac:dyDescent="0.15">
      <c r="A64" s="183"/>
      <c r="B64" s="183"/>
      <c r="C64" s="184">
        <v>7</v>
      </c>
      <c r="D64" s="183" t="s">
        <v>301</v>
      </c>
      <c r="E64" s="189"/>
      <c r="F64" s="166"/>
      <c r="G64" s="185">
        <v>0</v>
      </c>
      <c r="H64" s="185">
        <v>0</v>
      </c>
      <c r="I64" s="185">
        <v>0</v>
      </c>
      <c r="J64" s="169"/>
      <c r="K64" s="169"/>
    </row>
    <row r="65" spans="1:11" x14ac:dyDescent="0.15">
      <c r="A65" s="165"/>
      <c r="B65" s="165"/>
      <c r="C65" s="184">
        <v>8</v>
      </c>
      <c r="D65" s="165" t="s">
        <v>303</v>
      </c>
      <c r="E65" s="165"/>
      <c r="F65" s="166"/>
      <c r="G65" s="194">
        <f>SUM(G58:G64)</f>
        <v>37780.97</v>
      </c>
      <c r="H65" s="194">
        <f>SUM(H58:H64)</f>
        <v>56574.86</v>
      </c>
      <c r="I65" s="194">
        <f>SUM(I58:I64)</f>
        <v>-18793.89</v>
      </c>
    </row>
    <row r="66" spans="1:11" s="181" customFormat="1" x14ac:dyDescent="0.15">
      <c r="A66" s="183"/>
      <c r="B66" s="183"/>
      <c r="C66" s="165"/>
      <c r="D66" s="183"/>
      <c r="E66" s="183"/>
      <c r="F66" s="166"/>
      <c r="G66" s="187"/>
      <c r="H66" s="187"/>
      <c r="I66" s="187"/>
      <c r="J66" s="169"/>
      <c r="K66" s="169"/>
    </row>
    <row r="67" spans="1:11" x14ac:dyDescent="0.15">
      <c r="A67" s="165"/>
      <c r="B67" s="183"/>
      <c r="C67" s="165" t="s">
        <v>305</v>
      </c>
      <c r="D67" s="183"/>
      <c r="E67" s="183"/>
      <c r="F67" s="166"/>
      <c r="G67" s="194">
        <f>SUM(G55+G65)</f>
        <v>37756.33</v>
      </c>
      <c r="H67" s="194">
        <f>SUM(H55+H65)</f>
        <v>73949.58</v>
      </c>
      <c r="I67" s="194">
        <f>SUM(I55+I65)</f>
        <v>-36193.25</v>
      </c>
    </row>
    <row r="68" spans="1:11" x14ac:dyDescent="0.15">
      <c r="A68" s="183"/>
      <c r="B68" s="165"/>
      <c r="C68" s="183"/>
      <c r="D68" s="183"/>
      <c r="E68" s="183"/>
      <c r="F68" s="166"/>
      <c r="G68" s="187"/>
      <c r="H68" s="187"/>
      <c r="I68" s="187"/>
    </row>
    <row r="69" spans="1:11" x14ac:dyDescent="0.15">
      <c r="A69" s="183"/>
      <c r="B69" s="165" t="s">
        <v>307</v>
      </c>
      <c r="C69" s="165"/>
      <c r="G69" s="194">
        <f>G67</f>
        <v>37756.33</v>
      </c>
      <c r="H69" s="194">
        <f t="shared" ref="H69:I69" si="3">H67</f>
        <v>73949.58</v>
      </c>
      <c r="I69" s="194">
        <f t="shared" si="3"/>
        <v>-36193.25</v>
      </c>
    </row>
    <row r="70" spans="1:11" x14ac:dyDescent="0.15">
      <c r="A70" s="183"/>
      <c r="B70" s="181"/>
      <c r="C70" s="165"/>
    </row>
    <row r="71" spans="1:11" x14ac:dyDescent="0.15">
      <c r="A71" s="183"/>
      <c r="B71" s="165" t="s">
        <v>308</v>
      </c>
      <c r="C71" s="183"/>
      <c r="D71" s="183"/>
      <c r="E71" s="183"/>
      <c r="F71" s="166"/>
      <c r="G71" s="187"/>
      <c r="H71" s="187"/>
      <c r="I71" s="187"/>
    </row>
    <row r="72" spans="1:11" s="181" customFormat="1" x14ac:dyDescent="0.15">
      <c r="A72" s="183"/>
      <c r="B72" s="183"/>
      <c r="C72" s="184">
        <v>1</v>
      </c>
      <c r="D72" s="183" t="s">
        <v>309</v>
      </c>
      <c r="E72" s="183"/>
      <c r="F72" s="166"/>
      <c r="G72" s="185">
        <v>4778979.43</v>
      </c>
      <c r="H72" s="185">
        <v>5089688.79</v>
      </c>
      <c r="I72" s="185">
        <f>ROUND((G72-H72),5)</f>
        <v>-310709.36</v>
      </c>
      <c r="J72" s="169"/>
      <c r="K72" s="169"/>
    </row>
    <row r="73" spans="1:11" x14ac:dyDescent="0.15">
      <c r="A73" s="183"/>
      <c r="B73" s="183"/>
      <c r="C73" s="184">
        <v>2</v>
      </c>
      <c r="D73" s="183" t="s">
        <v>310</v>
      </c>
      <c r="E73" s="183"/>
      <c r="F73" s="166"/>
      <c r="G73" s="185">
        <v>817434.88</v>
      </c>
      <c r="H73" s="185">
        <v>817434.88</v>
      </c>
      <c r="I73" s="185">
        <f>ROUND((G73-H73),5)</f>
        <v>0</v>
      </c>
    </row>
    <row r="74" spans="1:11" s="181" customFormat="1" x14ac:dyDescent="0.15">
      <c r="A74" s="183"/>
      <c r="B74" s="165"/>
      <c r="C74" s="184">
        <v>3</v>
      </c>
      <c r="D74" s="183" t="s">
        <v>163</v>
      </c>
      <c r="E74" s="183"/>
      <c r="F74" s="166"/>
      <c r="G74" s="185">
        <v>407554.58</v>
      </c>
      <c r="H74" s="185">
        <v>-310709.36</v>
      </c>
      <c r="I74" s="185">
        <f>ROUND((G74-H74),5)</f>
        <v>718263.94</v>
      </c>
      <c r="J74" s="169"/>
      <c r="K74" s="169"/>
    </row>
    <row r="75" spans="1:11" x14ac:dyDescent="0.15">
      <c r="A75" s="183"/>
      <c r="B75" s="165" t="s">
        <v>311</v>
      </c>
      <c r="C75" s="165"/>
      <c r="D75" s="165"/>
      <c r="E75" s="165"/>
      <c r="F75" s="166"/>
      <c r="G75" s="194">
        <f>SUM(G72:G74)</f>
        <v>6003968.8899999997</v>
      </c>
      <c r="H75" s="194">
        <f t="shared" ref="H75:I75" si="4">SUM(H72:H74)</f>
        <v>5596414.3099999996</v>
      </c>
      <c r="I75" s="194">
        <f t="shared" si="4"/>
        <v>407554.57999999996</v>
      </c>
    </row>
    <row r="76" spans="1:11" x14ac:dyDescent="0.15">
      <c r="A76" s="183"/>
      <c r="B76" s="183"/>
      <c r="C76" s="183"/>
    </row>
    <row r="77" spans="1:11" x14ac:dyDescent="0.15">
      <c r="A77" s="165" t="s">
        <v>312</v>
      </c>
      <c r="B77" s="193"/>
      <c r="C77" s="193"/>
      <c r="D77" s="165"/>
      <c r="E77" s="165"/>
      <c r="G77" s="192">
        <f>SUM(G69+G75)</f>
        <v>6041725.2199999997</v>
      </c>
      <c r="H77" s="192">
        <f>SUM(H69+H75)</f>
        <v>5670363.8899999997</v>
      </c>
      <c r="I77" s="192">
        <f>SUM(I69+I75)</f>
        <v>371361.32999999996</v>
      </c>
    </row>
    <row r="78" spans="1:11" s="181" customFormat="1" x14ac:dyDescent="0.15">
      <c r="A78" s="183"/>
      <c r="B78" s="193"/>
      <c r="C78" s="193"/>
      <c r="D78" s="193"/>
      <c r="E78" s="193"/>
      <c r="F78" s="190"/>
      <c r="G78" s="195"/>
      <c r="H78" s="195"/>
      <c r="I78" s="188"/>
      <c r="J78" s="169"/>
      <c r="K78" s="169"/>
    </row>
    <row r="79" spans="1:11" x14ac:dyDescent="0.15">
      <c r="A79" s="165"/>
      <c r="B79" s="193"/>
      <c r="C79" s="193"/>
      <c r="D79" s="170"/>
      <c r="E79" s="193"/>
    </row>
    <row r="80" spans="1:11" x14ac:dyDescent="0.15">
      <c r="A80" s="183"/>
      <c r="B80" s="193"/>
      <c r="C80" s="193"/>
      <c r="D80" s="193"/>
      <c r="E80" s="193"/>
    </row>
    <row r="81" spans="1:11" s="189" customFormat="1" x14ac:dyDescent="0.15">
      <c r="B81" s="193"/>
      <c r="C81" s="193"/>
      <c r="D81" s="193"/>
      <c r="E81" s="193"/>
      <c r="F81" s="190"/>
      <c r="G81" s="188"/>
      <c r="H81" s="188"/>
      <c r="I81" s="188"/>
      <c r="J81" s="169"/>
      <c r="K81" s="169"/>
    </row>
    <row r="82" spans="1:11" x14ac:dyDescent="0.15">
      <c r="B82" s="193"/>
      <c r="C82" s="193"/>
      <c r="D82" s="193"/>
      <c r="E82" s="193"/>
    </row>
    <row r="83" spans="1:11" x14ac:dyDescent="0.15">
      <c r="A83" s="193"/>
      <c r="B83" s="193"/>
      <c r="C83" s="193"/>
      <c r="D83" s="193"/>
      <c r="E83" s="193"/>
    </row>
    <row r="84" spans="1:11" x14ac:dyDescent="0.15">
      <c r="A84" s="193"/>
      <c r="B84" s="193"/>
      <c r="C84" s="193"/>
      <c r="D84" s="193"/>
      <c r="E84" s="193"/>
    </row>
    <row r="85" spans="1:11" x14ac:dyDescent="0.15">
      <c r="A85" s="193"/>
      <c r="B85" s="193"/>
      <c r="C85" s="193"/>
      <c r="D85" s="193"/>
      <c r="E85" s="193"/>
    </row>
    <row r="86" spans="1:11" x14ac:dyDescent="0.15">
      <c r="A86" s="193"/>
      <c r="B86" s="193"/>
      <c r="C86" s="193"/>
      <c r="D86" s="193"/>
      <c r="E86" s="193"/>
    </row>
    <row r="87" spans="1:11" x14ac:dyDescent="0.15">
      <c r="A87" s="193"/>
      <c r="B87" s="193"/>
      <c r="C87" s="193"/>
      <c r="D87" s="193"/>
      <c r="E87" s="193"/>
    </row>
    <row r="88" spans="1:11" x14ac:dyDescent="0.15">
      <c r="A88" s="193"/>
      <c r="B88" s="193"/>
      <c r="C88" s="193"/>
      <c r="D88" s="193"/>
      <c r="E88" s="193"/>
    </row>
    <row r="89" spans="1:11" x14ac:dyDescent="0.15">
      <c r="A89" s="193"/>
      <c r="B89" s="193"/>
      <c r="C89" s="193"/>
      <c r="D89" s="193"/>
      <c r="E89" s="193"/>
    </row>
    <row r="90" spans="1:11" x14ac:dyDescent="0.15">
      <c r="A90" s="193"/>
      <c r="B90" s="193"/>
      <c r="C90" s="193"/>
      <c r="D90" s="193"/>
      <c r="E90" s="193"/>
    </row>
    <row r="91" spans="1:11" x14ac:dyDescent="0.15">
      <c r="A91" s="193"/>
      <c r="B91" s="193"/>
      <c r="C91" s="193"/>
      <c r="D91" s="193"/>
      <c r="E91" s="193"/>
    </row>
    <row r="92" spans="1:11" x14ac:dyDescent="0.15">
      <c r="A92" s="193"/>
      <c r="B92" s="193"/>
      <c r="C92" s="193"/>
      <c r="D92" s="193"/>
      <c r="E92" s="193"/>
    </row>
    <row r="93" spans="1:11" x14ac:dyDescent="0.15">
      <c r="A93" s="193"/>
      <c r="B93" s="193"/>
      <c r="C93" s="193"/>
      <c r="D93" s="193"/>
      <c r="E93" s="193"/>
    </row>
    <row r="94" spans="1:11" x14ac:dyDescent="0.15">
      <c r="A94" s="193"/>
      <c r="B94" s="193"/>
      <c r="C94" s="193"/>
      <c r="D94" s="193"/>
      <c r="E94" s="193"/>
    </row>
    <row r="95" spans="1:11" x14ac:dyDescent="0.15">
      <c r="A95" s="193"/>
      <c r="B95" s="193"/>
      <c r="C95" s="193"/>
      <c r="D95" s="193"/>
      <c r="E95" s="193"/>
    </row>
    <row r="96" spans="1:11" x14ac:dyDescent="0.15">
      <c r="A96" s="193"/>
      <c r="C96" s="193"/>
      <c r="D96" s="193"/>
      <c r="E96" s="193"/>
    </row>
    <row r="97" spans="1:5" x14ac:dyDescent="0.15">
      <c r="A97" s="193"/>
      <c r="D97" s="193"/>
      <c r="E97" s="193"/>
    </row>
    <row r="98" spans="1:5" x14ac:dyDescent="0.15">
      <c r="A98" s="193"/>
      <c r="D98" s="193"/>
      <c r="E98" s="193"/>
    </row>
    <row r="99" spans="1:5" x14ac:dyDescent="0.15">
      <c r="A99" s="193"/>
      <c r="D99" s="193"/>
      <c r="E99" s="193"/>
    </row>
    <row r="100" spans="1:5" x14ac:dyDescent="0.15">
      <c r="A100" s="193"/>
    </row>
    <row r="101" spans="1:5" x14ac:dyDescent="0.15">
      <c r="A101" s="193"/>
    </row>
    <row r="102" spans="1:5" x14ac:dyDescent="0.15">
      <c r="A102" s="193"/>
    </row>
    <row r="103" spans="1:5" x14ac:dyDescent="0.15">
      <c r="A103" s="193"/>
    </row>
    <row r="104" spans="1:5" x14ac:dyDescent="0.15">
      <c r="A104" s="193"/>
    </row>
  </sheetData>
  <pageMargins left="0.75" right="0.7" top="0.75" bottom="0.5" header="0.4" footer="0.4"/>
  <pageSetup orientation="portrait" r:id="rId1"/>
  <headerFooter>
    <oddHeader>&amp;C&amp;"Arial,Regular"&amp;8QCYC Income &amp; Expense Less Transfers - YTD Actual vs Budget</oddHeader>
  </headerFooter>
  <ignoredErrors>
    <ignoredError sqref="D1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E4BC-ABBA-4504-84D3-6B6F6349203D}">
  <sheetPr>
    <tabColor rgb="FF6600FF"/>
  </sheetPr>
  <dimension ref="A2:J99"/>
  <sheetViews>
    <sheetView zoomScale="110" zoomScaleNormal="110" zoomScaleSheetLayoutView="100" workbookViewId="0">
      <selection activeCell="D29" sqref="D29"/>
    </sheetView>
  </sheetViews>
  <sheetFormatPr defaultColWidth="9.8984375" defaultRowHeight="7.75" x14ac:dyDescent="0.15"/>
  <cols>
    <col min="1" max="1" width="3.8984375" style="190" customWidth="1"/>
    <col min="2" max="2" width="10.5" style="258" customWidth="1"/>
    <col min="3" max="3" width="17.69921875" style="298" bestFit="1" customWidth="1"/>
    <col min="4" max="4" width="13.19921875" style="299" customWidth="1"/>
    <col min="5" max="5" width="1.8984375" style="170" customWidth="1"/>
    <col min="6" max="6" width="5.09765625" style="170" bestFit="1" customWidth="1"/>
    <col min="7" max="7" width="12.796875" style="300" customWidth="1"/>
    <col min="8" max="8" width="7.796875" style="301" bestFit="1" customWidth="1"/>
    <col min="9" max="9" width="9.3984375" style="171" bestFit="1" customWidth="1"/>
    <col min="10" max="10" width="4.296875" style="171" customWidth="1"/>
    <col min="11" max="16384" width="9.8984375" style="170"/>
  </cols>
  <sheetData>
    <row r="2" spans="1:10" s="181" customFormat="1" x14ac:dyDescent="0.15">
      <c r="A2" s="190"/>
      <c r="B2" s="199" t="s">
        <v>313</v>
      </c>
      <c r="C2" s="200"/>
      <c r="D2" s="201"/>
      <c r="E2" s="202"/>
      <c r="F2" s="202"/>
      <c r="G2" s="203"/>
      <c r="H2" s="204"/>
      <c r="I2" s="205"/>
      <c r="J2" s="206"/>
    </row>
    <row r="3" spans="1:10" s="214" customFormat="1" ht="11.65" x14ac:dyDescent="0.25">
      <c r="A3" s="209"/>
      <c r="B3" s="210" t="s">
        <v>314</v>
      </c>
      <c r="C3" s="210"/>
      <c r="D3" s="211">
        <f>'[1]OA To Do &amp; Notes'!D3</f>
        <v>44470</v>
      </c>
      <c r="E3" s="211"/>
      <c r="F3" s="211"/>
      <c r="G3" s="211"/>
      <c r="H3" s="211"/>
      <c r="I3" s="212"/>
      <c r="J3" s="213"/>
    </row>
    <row r="4" spans="1:10" x14ac:dyDescent="0.15">
      <c r="B4" s="215"/>
      <c r="C4" s="216"/>
      <c r="D4" s="217"/>
      <c r="E4" s="181"/>
      <c r="F4" s="206"/>
      <c r="G4" s="208"/>
      <c r="H4" s="207"/>
      <c r="I4" s="218"/>
    </row>
    <row r="5" spans="1:10" x14ac:dyDescent="0.15">
      <c r="B5" s="215"/>
      <c r="C5" s="216"/>
      <c r="D5" s="217"/>
      <c r="E5" s="181"/>
      <c r="F5" s="206"/>
      <c r="G5" s="208"/>
      <c r="H5" s="207"/>
      <c r="I5" s="218"/>
    </row>
    <row r="6" spans="1:10" x14ac:dyDescent="0.15">
      <c r="B6" s="215"/>
      <c r="C6" s="216"/>
      <c r="D6" s="217"/>
      <c r="E6" s="181"/>
      <c r="F6" s="206"/>
      <c r="G6" s="208"/>
      <c r="H6" s="207"/>
      <c r="I6" s="218"/>
    </row>
    <row r="7" spans="1:10" ht="9.4499999999999993" x14ac:dyDescent="0.2">
      <c r="B7" s="220"/>
      <c r="C7" s="221"/>
      <c r="D7" s="222" t="s">
        <v>315</v>
      </c>
      <c r="E7" s="223"/>
      <c r="F7" s="224"/>
      <c r="G7" s="225"/>
      <c r="H7" s="226"/>
      <c r="I7" s="227"/>
    </row>
    <row r="8" spans="1:10" s="171" customFormat="1" ht="15.55" x14ac:dyDescent="0.15">
      <c r="A8" s="190"/>
      <c r="B8" s="228" t="s">
        <v>316</v>
      </c>
      <c r="C8" s="229" t="s">
        <v>317</v>
      </c>
      <c r="D8" s="230" t="s">
        <v>318</v>
      </c>
      <c r="E8" s="231"/>
      <c r="F8" s="232" t="s">
        <v>319</v>
      </c>
      <c r="G8" s="233" t="s">
        <v>320</v>
      </c>
      <c r="H8" s="231" t="s">
        <v>321</v>
      </c>
      <c r="I8" s="234" t="s">
        <v>322</v>
      </c>
    </row>
    <row r="9" spans="1:10" x14ac:dyDescent="0.15">
      <c r="B9" s="235" t="s">
        <v>323</v>
      </c>
      <c r="C9" s="236" t="s">
        <v>324</v>
      </c>
      <c r="D9" s="237">
        <v>49989.89</v>
      </c>
      <c r="E9" s="238"/>
      <c r="F9" s="236" t="s">
        <v>325</v>
      </c>
      <c r="G9" s="239">
        <v>4.0999999999999999E-4</v>
      </c>
      <c r="H9" s="240">
        <v>44539</v>
      </c>
      <c r="I9" s="241" t="s">
        <v>326</v>
      </c>
    </row>
    <row r="10" spans="1:10" x14ac:dyDescent="0.15">
      <c r="B10" s="235" t="s">
        <v>323</v>
      </c>
      <c r="C10" s="236" t="s">
        <v>25</v>
      </c>
      <c r="D10" s="237">
        <v>0</v>
      </c>
      <c r="E10" s="238"/>
      <c r="F10" s="236" t="s">
        <v>25</v>
      </c>
      <c r="G10" s="239">
        <v>0</v>
      </c>
      <c r="H10" s="243" t="s">
        <v>25</v>
      </c>
      <c r="I10" s="241"/>
    </row>
    <row r="11" spans="1:10" x14ac:dyDescent="0.15">
      <c r="B11" s="244" t="s">
        <v>327</v>
      </c>
      <c r="C11" s="245"/>
      <c r="D11" s="246">
        <f>SUM(D9:D10)</f>
        <v>49989.89</v>
      </c>
      <c r="E11" s="247"/>
      <c r="F11" s="248"/>
      <c r="G11" s="249"/>
      <c r="H11" s="250"/>
      <c r="I11" s="251" t="s">
        <v>284</v>
      </c>
    </row>
    <row r="12" spans="1:10" x14ac:dyDescent="0.15">
      <c r="B12" s="252"/>
      <c r="C12" s="253"/>
      <c r="D12" s="254"/>
      <c r="E12" s="255"/>
      <c r="F12" s="256"/>
      <c r="G12" s="219"/>
      <c r="H12" s="257"/>
      <c r="I12" s="258"/>
    </row>
    <row r="13" spans="1:10" s="171" customFormat="1" ht="9.4499999999999993" x14ac:dyDescent="0.2">
      <c r="A13" s="190"/>
      <c r="B13" s="260"/>
      <c r="C13" s="221"/>
      <c r="D13" s="222" t="s">
        <v>328</v>
      </c>
      <c r="E13" s="223"/>
      <c r="F13" s="224"/>
      <c r="G13" s="225"/>
      <c r="H13" s="226"/>
      <c r="I13" s="227"/>
      <c r="J13" s="218"/>
    </row>
    <row r="14" spans="1:10" ht="15.55" x14ac:dyDescent="0.15">
      <c r="B14" s="228" t="s">
        <v>329</v>
      </c>
      <c r="C14" s="229" t="s">
        <v>317</v>
      </c>
      <c r="D14" s="230" t="s">
        <v>330</v>
      </c>
      <c r="E14" s="231"/>
      <c r="F14" s="232"/>
      <c r="G14" s="261" t="s">
        <v>320</v>
      </c>
      <c r="H14" s="231"/>
      <c r="I14" s="262" t="s">
        <v>331</v>
      </c>
      <c r="J14" s="263"/>
    </row>
    <row r="15" spans="1:10" x14ac:dyDescent="0.15">
      <c r="B15" s="235" t="s">
        <v>323</v>
      </c>
      <c r="C15" s="243" t="s">
        <v>332</v>
      </c>
      <c r="D15" s="264">
        <v>245883.28</v>
      </c>
      <c r="E15" s="265"/>
      <c r="F15" s="266" t="s">
        <v>25</v>
      </c>
      <c r="G15" s="239">
        <v>2.0000000000000001E-4</v>
      </c>
      <c r="H15" s="243" t="s">
        <v>333</v>
      </c>
      <c r="I15" s="267">
        <v>3136</v>
      </c>
      <c r="J15" s="256"/>
    </row>
    <row r="16" spans="1:10" x14ac:dyDescent="0.15">
      <c r="B16" s="244" t="s">
        <v>327</v>
      </c>
      <c r="C16" s="268"/>
      <c r="D16" s="269">
        <f>+D15</f>
        <v>245883.28</v>
      </c>
      <c r="E16" s="270"/>
      <c r="F16" s="248"/>
      <c r="G16" s="271"/>
      <c r="H16" s="272"/>
      <c r="I16" s="273" t="s">
        <v>289</v>
      </c>
      <c r="J16" s="256"/>
    </row>
    <row r="17" spans="1:10" x14ac:dyDescent="0.15">
      <c r="B17" s="274"/>
      <c r="C17" s="275"/>
      <c r="D17" s="276"/>
      <c r="E17" s="275"/>
      <c r="F17" s="275"/>
      <c r="G17" s="277"/>
      <c r="H17" s="275"/>
      <c r="I17" s="275"/>
      <c r="J17" s="256"/>
    </row>
    <row r="18" spans="1:10" ht="9.4499999999999993" x14ac:dyDescent="0.2">
      <c r="B18" s="260"/>
      <c r="C18" s="278"/>
      <c r="D18" s="222" t="s">
        <v>334</v>
      </c>
      <c r="E18" s="223"/>
      <c r="F18" s="278"/>
      <c r="G18" s="279"/>
      <c r="H18" s="280"/>
      <c r="I18" s="281"/>
      <c r="J18" s="256"/>
    </row>
    <row r="19" spans="1:10" s="171" customFormat="1" ht="15.55" x14ac:dyDescent="0.15">
      <c r="A19" s="190"/>
      <c r="B19" s="228" t="s">
        <v>329</v>
      </c>
      <c r="C19" s="229" t="s">
        <v>317</v>
      </c>
      <c r="D19" s="230" t="s">
        <v>330</v>
      </c>
      <c r="E19" s="231"/>
      <c r="F19" s="232"/>
      <c r="G19" s="261" t="s">
        <v>320</v>
      </c>
      <c r="H19" s="231"/>
      <c r="I19" s="262" t="s">
        <v>331</v>
      </c>
      <c r="J19" s="256"/>
    </row>
    <row r="20" spans="1:10" x14ac:dyDescent="0.15">
      <c r="B20" s="235" t="s">
        <v>323</v>
      </c>
      <c r="C20" s="282" t="s">
        <v>335</v>
      </c>
      <c r="D20" s="283">
        <v>35234.97</v>
      </c>
      <c r="E20" s="284"/>
      <c r="F20" s="285" t="s">
        <v>25</v>
      </c>
      <c r="G20" s="286">
        <v>1E-3</v>
      </c>
      <c r="H20" s="243" t="s">
        <v>333</v>
      </c>
      <c r="I20" s="287">
        <v>7446</v>
      </c>
      <c r="J20" s="256"/>
    </row>
    <row r="21" spans="1:10" x14ac:dyDescent="0.15">
      <c r="B21" s="244" t="s">
        <v>327</v>
      </c>
      <c r="C21" s="268"/>
      <c r="D21" s="269">
        <f>SUM(D17:D20)</f>
        <v>35234.97</v>
      </c>
      <c r="E21" s="270"/>
      <c r="F21" s="248"/>
      <c r="G21" s="271"/>
      <c r="H21" s="272"/>
      <c r="I21" s="273" t="s">
        <v>287</v>
      </c>
      <c r="J21" s="256"/>
    </row>
    <row r="22" spans="1:10" s="181" customFormat="1" x14ac:dyDescent="0.15">
      <c r="A22" s="190"/>
      <c r="B22" s="252"/>
      <c r="C22" s="288"/>
      <c r="D22" s="289"/>
      <c r="E22" s="290"/>
      <c r="F22" s="207"/>
      <c r="G22" s="291"/>
      <c r="H22" s="292"/>
      <c r="I22" s="207"/>
      <c r="J22" s="256"/>
    </row>
    <row r="23" spans="1:10" s="181" customFormat="1" ht="9.4499999999999993" x14ac:dyDescent="0.2">
      <c r="A23" s="190"/>
      <c r="B23" s="293"/>
      <c r="C23" s="221"/>
      <c r="D23" s="222" t="s">
        <v>336</v>
      </c>
      <c r="E23" s="223"/>
      <c r="F23" s="294"/>
      <c r="G23" s="295" t="s">
        <v>63</v>
      </c>
      <c r="H23" s="296"/>
      <c r="I23" s="297"/>
      <c r="J23" s="256"/>
    </row>
    <row r="24" spans="1:10" s="181" customFormat="1" ht="15.55" x14ac:dyDescent="0.15">
      <c r="A24" s="190"/>
      <c r="B24" s="228" t="s">
        <v>329</v>
      </c>
      <c r="C24" s="229" t="s">
        <v>317</v>
      </c>
      <c r="D24" s="230" t="s">
        <v>330</v>
      </c>
      <c r="E24" s="231"/>
      <c r="F24" s="232"/>
      <c r="G24" s="261" t="s">
        <v>320</v>
      </c>
      <c r="H24" s="231"/>
      <c r="I24" s="262" t="s">
        <v>331</v>
      </c>
      <c r="J24" s="256"/>
    </row>
    <row r="25" spans="1:10" s="171" customFormat="1" x14ac:dyDescent="0.15">
      <c r="A25" s="190"/>
      <c r="B25" s="235" t="s">
        <v>323</v>
      </c>
      <c r="C25" s="282" t="s">
        <v>335</v>
      </c>
      <c r="D25" s="283">
        <v>242397.69</v>
      </c>
      <c r="E25" s="284"/>
      <c r="F25" s="285" t="s">
        <v>25</v>
      </c>
      <c r="G25" s="286">
        <v>2.5000000000000001E-3</v>
      </c>
      <c r="H25" s="243" t="s">
        <v>333</v>
      </c>
      <c r="I25" s="287">
        <v>2081</v>
      </c>
      <c r="J25" s="256"/>
    </row>
    <row r="26" spans="1:10" x14ac:dyDescent="0.15">
      <c r="B26" s="244" t="s">
        <v>327</v>
      </c>
      <c r="C26" s="268"/>
      <c r="D26" s="269">
        <f>+D25</f>
        <v>242397.69</v>
      </c>
      <c r="E26" s="270"/>
      <c r="F26" s="248"/>
      <c r="G26" s="271"/>
      <c r="H26" s="272"/>
      <c r="I26" s="273" t="s">
        <v>291</v>
      </c>
      <c r="J26" s="256"/>
    </row>
    <row r="27" spans="1:10" x14ac:dyDescent="0.15">
      <c r="J27" s="256"/>
    </row>
    <row r="28" spans="1:10" s="303" customFormat="1" ht="9.4499999999999993" x14ac:dyDescent="0.2">
      <c r="A28" s="190"/>
      <c r="B28" s="293"/>
      <c r="C28" s="221"/>
      <c r="D28" s="222" t="s">
        <v>337</v>
      </c>
      <c r="E28" s="223"/>
      <c r="F28" s="294"/>
      <c r="G28" s="295"/>
      <c r="H28" s="296"/>
      <c r="I28" s="297"/>
      <c r="J28" s="302"/>
    </row>
    <row r="29" spans="1:10" ht="15.55" x14ac:dyDescent="0.15">
      <c r="B29" s="228" t="s">
        <v>329</v>
      </c>
      <c r="C29" s="229" t="s">
        <v>317</v>
      </c>
      <c r="D29" s="230" t="s">
        <v>330</v>
      </c>
      <c r="E29" s="231"/>
      <c r="F29" s="232"/>
      <c r="G29" s="261" t="s">
        <v>320</v>
      </c>
      <c r="H29" s="231"/>
      <c r="I29" s="262" t="s">
        <v>331</v>
      </c>
      <c r="J29" s="256"/>
    </row>
    <row r="30" spans="1:10" x14ac:dyDescent="0.15">
      <c r="B30" s="235" t="s">
        <v>323</v>
      </c>
      <c r="C30" s="282" t="s">
        <v>335</v>
      </c>
      <c r="D30" s="283">
        <v>246547.05</v>
      </c>
      <c r="E30" s="284"/>
      <c r="F30" s="285" t="s">
        <v>25</v>
      </c>
      <c r="G30" s="286">
        <v>3.0000000000000001E-3</v>
      </c>
      <c r="H30" s="243" t="s">
        <v>333</v>
      </c>
      <c r="I30" s="287">
        <v>7320</v>
      </c>
      <c r="J30" s="256"/>
    </row>
    <row r="31" spans="1:10" x14ac:dyDescent="0.15">
      <c r="B31" s="244" t="s">
        <v>327</v>
      </c>
      <c r="C31" s="268"/>
      <c r="D31" s="269">
        <f>D30</f>
        <v>246547.05</v>
      </c>
      <c r="E31" s="270"/>
      <c r="F31" s="248"/>
      <c r="G31" s="304"/>
      <c r="H31" s="272"/>
      <c r="I31" s="273" t="s">
        <v>293</v>
      </c>
      <c r="J31" s="256"/>
    </row>
    <row r="32" spans="1:10" s="171" customFormat="1" x14ac:dyDescent="0.15">
      <c r="A32" s="190"/>
      <c r="B32" s="258"/>
      <c r="C32" s="298"/>
      <c r="D32" s="299"/>
      <c r="E32" s="170"/>
      <c r="F32" s="170"/>
      <c r="G32" s="300"/>
      <c r="H32" s="301"/>
      <c r="J32" s="256"/>
    </row>
    <row r="33" spans="1:10" ht="9.4499999999999993" x14ac:dyDescent="0.2">
      <c r="B33" s="293"/>
      <c r="C33" s="221"/>
      <c r="D33" s="222" t="s">
        <v>338</v>
      </c>
      <c r="E33" s="223"/>
      <c r="F33" s="294"/>
      <c r="G33" s="295"/>
      <c r="H33" s="296"/>
      <c r="I33" s="297"/>
      <c r="J33" s="256"/>
    </row>
    <row r="34" spans="1:10" ht="15.55" x14ac:dyDescent="0.15">
      <c r="B34" s="228" t="s">
        <v>329</v>
      </c>
      <c r="C34" s="229" t="s">
        <v>317</v>
      </c>
      <c r="D34" s="230" t="s">
        <v>330</v>
      </c>
      <c r="E34" s="231"/>
      <c r="F34" s="232"/>
      <c r="G34" s="261" t="s">
        <v>320</v>
      </c>
      <c r="H34" s="231"/>
      <c r="I34" s="262" t="s">
        <v>331</v>
      </c>
      <c r="J34" s="256"/>
    </row>
    <row r="35" spans="1:10" x14ac:dyDescent="0.15">
      <c r="B35" s="235" t="s">
        <v>339</v>
      </c>
      <c r="C35" s="282" t="s">
        <v>339</v>
      </c>
      <c r="D35" s="283">
        <v>0</v>
      </c>
      <c r="E35" s="284"/>
      <c r="F35" s="285" t="s">
        <v>25</v>
      </c>
      <c r="G35" s="286">
        <v>0</v>
      </c>
      <c r="H35" s="243" t="s">
        <v>333</v>
      </c>
      <c r="I35" s="287" t="s">
        <v>340</v>
      </c>
      <c r="J35" s="256"/>
    </row>
    <row r="36" spans="1:10" x14ac:dyDescent="0.15">
      <c r="B36" s="244" t="s">
        <v>327</v>
      </c>
      <c r="C36" s="268"/>
      <c r="D36" s="269">
        <f>D35</f>
        <v>0</v>
      </c>
      <c r="E36" s="270"/>
      <c r="F36" s="248"/>
      <c r="G36" s="304"/>
      <c r="H36" s="272"/>
      <c r="I36" s="273" t="s">
        <v>295</v>
      </c>
      <c r="J36" s="256"/>
    </row>
    <row r="37" spans="1:10" x14ac:dyDescent="0.15">
      <c r="C37" s="275"/>
      <c r="D37" s="305"/>
      <c r="E37" s="306"/>
      <c r="F37" s="306"/>
      <c r="G37" s="307"/>
      <c r="I37" s="308"/>
      <c r="J37" s="256"/>
    </row>
    <row r="38" spans="1:10" ht="8.35" thickBot="1" x14ac:dyDescent="0.2">
      <c r="C38" s="275"/>
      <c r="D38" s="309"/>
      <c r="E38" s="310"/>
      <c r="F38" s="310"/>
      <c r="G38" s="307"/>
      <c r="I38" s="308"/>
      <c r="J38" s="256"/>
    </row>
    <row r="39" spans="1:10" x14ac:dyDescent="0.15">
      <c r="B39" s="311" t="s">
        <v>343</v>
      </c>
      <c r="C39" s="312"/>
      <c r="D39" s="313"/>
      <c r="E39" s="314"/>
      <c r="F39" s="310"/>
      <c r="G39" s="315" t="s">
        <v>344</v>
      </c>
      <c r="H39" s="316"/>
      <c r="I39" s="317"/>
      <c r="J39" s="256"/>
    </row>
    <row r="40" spans="1:10" x14ac:dyDescent="0.15">
      <c r="B40" s="318" t="s">
        <v>285</v>
      </c>
      <c r="C40" s="319"/>
      <c r="D40" s="320">
        <f>D11</f>
        <v>49989.89</v>
      </c>
      <c r="E40" s="321"/>
      <c r="F40" s="310"/>
      <c r="G40" s="322"/>
      <c r="H40" s="323"/>
      <c r="I40" s="324"/>
      <c r="J40" s="256"/>
    </row>
    <row r="41" spans="1:10" x14ac:dyDescent="0.15">
      <c r="B41" s="318" t="s">
        <v>345</v>
      </c>
      <c r="C41" s="319"/>
      <c r="D41" s="320">
        <f>SUM(D16+D21+D26+D31)</f>
        <v>770062.99</v>
      </c>
      <c r="E41" s="321"/>
      <c r="F41" s="310"/>
      <c r="G41" s="322" t="s">
        <v>346</v>
      </c>
      <c r="H41" s="325"/>
      <c r="I41" s="326">
        <f>D40</f>
        <v>49989.89</v>
      </c>
      <c r="J41" s="256"/>
    </row>
    <row r="42" spans="1:10" s="181" customFormat="1" x14ac:dyDescent="0.15">
      <c r="A42" s="190"/>
      <c r="B42" s="327" t="s">
        <v>45</v>
      </c>
      <c r="C42" s="328"/>
      <c r="D42" s="329">
        <f>SUM(D40:D41)</f>
        <v>820052.88</v>
      </c>
      <c r="E42" s="330"/>
      <c r="F42" s="310"/>
      <c r="G42" s="322" t="s">
        <v>347</v>
      </c>
      <c r="H42" s="325"/>
      <c r="I42" s="326">
        <f>D41</f>
        <v>770062.99</v>
      </c>
      <c r="J42" s="302"/>
    </row>
    <row r="43" spans="1:10" x14ac:dyDescent="0.15">
      <c r="B43" s="318"/>
      <c r="C43" s="319"/>
      <c r="D43" s="331"/>
      <c r="E43" s="321"/>
      <c r="F43" s="310"/>
      <c r="G43" s="332" t="s">
        <v>348</v>
      </c>
      <c r="H43" s="333"/>
      <c r="I43" s="334">
        <f>SUM(I41:I42)</f>
        <v>820052.88</v>
      </c>
      <c r="J43" s="256"/>
    </row>
    <row r="44" spans="1:10" x14ac:dyDescent="0.15">
      <c r="B44" s="318" t="s">
        <v>349</v>
      </c>
      <c r="C44" s="319"/>
      <c r="D44" s="331">
        <f>D35</f>
        <v>0</v>
      </c>
      <c r="E44" s="321"/>
      <c r="F44" s="310"/>
      <c r="G44" s="335"/>
      <c r="H44" s="336"/>
      <c r="I44" s="337"/>
      <c r="J44" s="256"/>
    </row>
    <row r="45" spans="1:10" ht="8.35" thickBot="1" x14ac:dyDescent="0.2">
      <c r="B45" s="338" t="s">
        <v>350</v>
      </c>
      <c r="C45" s="339"/>
      <c r="D45" s="340">
        <f>SUM(D42:D44)</f>
        <v>820052.88</v>
      </c>
      <c r="E45" s="341"/>
      <c r="F45" s="310"/>
      <c r="G45" s="335" t="s">
        <v>351</v>
      </c>
      <c r="H45" s="336" t="s">
        <v>352</v>
      </c>
      <c r="I45" s="337">
        <f>D73</f>
        <v>3000</v>
      </c>
      <c r="J45" s="256"/>
    </row>
    <row r="46" spans="1:10" x14ac:dyDescent="0.15">
      <c r="C46" s="275"/>
      <c r="D46" s="309"/>
      <c r="E46" s="310"/>
      <c r="F46" s="310"/>
      <c r="G46" s="335" t="s">
        <v>353</v>
      </c>
      <c r="H46" s="336" t="s">
        <v>354</v>
      </c>
      <c r="I46" s="337">
        <f>D72</f>
        <v>141045.68</v>
      </c>
      <c r="J46" s="256"/>
    </row>
    <row r="47" spans="1:10" ht="8.35" thickBot="1" x14ac:dyDescent="0.2">
      <c r="C47" s="275"/>
      <c r="D47" s="305"/>
      <c r="E47" s="306"/>
      <c r="F47" s="306"/>
      <c r="G47" s="332" t="s">
        <v>355</v>
      </c>
      <c r="H47" s="333"/>
      <c r="I47" s="334">
        <f>SUM(I45:I46)</f>
        <v>144045.68</v>
      </c>
      <c r="J47" s="256"/>
    </row>
    <row r="48" spans="1:10" x14ac:dyDescent="0.15">
      <c r="B48" s="342" t="s">
        <v>356</v>
      </c>
      <c r="C48" s="343"/>
      <c r="D48" s="343"/>
      <c r="E48" s="344"/>
      <c r="F48" s="306"/>
      <c r="G48" s="335"/>
      <c r="H48" s="336"/>
      <c r="I48" s="337"/>
      <c r="J48" s="256"/>
    </row>
    <row r="49" spans="1:10" s="181" customFormat="1" x14ac:dyDescent="0.15">
      <c r="A49" s="190"/>
      <c r="B49" s="345" t="s">
        <v>357</v>
      </c>
      <c r="C49" s="346"/>
      <c r="D49" s="346"/>
      <c r="E49" s="347"/>
      <c r="F49" s="306"/>
      <c r="G49" s="332" t="s">
        <v>358</v>
      </c>
      <c r="H49" s="333"/>
      <c r="I49" s="334">
        <f>SUM(I43+I47)</f>
        <v>964098.56000000006</v>
      </c>
      <c r="J49" s="256"/>
    </row>
    <row r="50" spans="1:10" s="181" customFormat="1" x14ac:dyDescent="0.15">
      <c r="A50" s="190"/>
      <c r="B50" s="348">
        <v>1048</v>
      </c>
      <c r="C50" s="349" t="s">
        <v>359</v>
      </c>
      <c r="D50" s="350">
        <v>10982</v>
      </c>
      <c r="E50" s="351"/>
      <c r="F50" s="306"/>
      <c r="G50" s="335"/>
      <c r="H50" s="336"/>
      <c r="I50" s="337"/>
      <c r="J50" s="256"/>
    </row>
    <row r="51" spans="1:10" s="181" customFormat="1" x14ac:dyDescent="0.15">
      <c r="A51" s="190"/>
      <c r="B51" s="348">
        <v>1031</v>
      </c>
      <c r="C51" s="349" t="s">
        <v>360</v>
      </c>
      <c r="D51" s="350">
        <v>11872.03</v>
      </c>
      <c r="E51" s="351"/>
      <c r="F51" s="306"/>
      <c r="G51" s="335"/>
      <c r="H51" s="336"/>
      <c r="I51" s="337"/>
      <c r="J51" s="256"/>
    </row>
    <row r="52" spans="1:10" s="181" customFormat="1" x14ac:dyDescent="0.15">
      <c r="A52" s="190"/>
      <c r="B52" s="348" t="s">
        <v>361</v>
      </c>
      <c r="C52" s="349" t="s">
        <v>362</v>
      </c>
      <c r="D52" s="350">
        <v>28011.06</v>
      </c>
      <c r="E52" s="351"/>
      <c r="F52" s="306"/>
      <c r="G52" s="322" t="s">
        <v>363</v>
      </c>
      <c r="H52" s="352"/>
      <c r="I52" s="326">
        <f>D44</f>
        <v>0</v>
      </c>
      <c r="J52" s="256"/>
    </row>
    <row r="53" spans="1:10" x14ac:dyDescent="0.15">
      <c r="B53" s="348">
        <v>1030</v>
      </c>
      <c r="C53" s="349" t="s">
        <v>364</v>
      </c>
      <c r="D53" s="350">
        <v>1400</v>
      </c>
      <c r="E53" s="351"/>
      <c r="F53" s="306"/>
      <c r="G53" s="322" t="s">
        <v>365</v>
      </c>
      <c r="H53" s="352"/>
      <c r="I53" s="326">
        <f>D76</f>
        <v>0</v>
      </c>
      <c r="J53" s="256"/>
    </row>
    <row r="54" spans="1:10" x14ac:dyDescent="0.15">
      <c r="B54" s="348">
        <v>1034</v>
      </c>
      <c r="C54" s="349" t="s">
        <v>366</v>
      </c>
      <c r="D54" s="350">
        <v>666939.18000000005</v>
      </c>
      <c r="E54" s="351"/>
      <c r="F54" s="306"/>
      <c r="G54" s="353" t="s">
        <v>367</v>
      </c>
      <c r="H54" s="354"/>
      <c r="I54" s="355">
        <f>SUM(I52:I53)</f>
        <v>0</v>
      </c>
      <c r="J54" s="256"/>
    </row>
    <row r="55" spans="1:10" x14ac:dyDescent="0.15">
      <c r="B55" s="348">
        <v>1035</v>
      </c>
      <c r="C55" s="349" t="s">
        <v>368</v>
      </c>
      <c r="D55" s="350">
        <v>51434.3</v>
      </c>
      <c r="E55" s="351"/>
      <c r="F55" s="306"/>
      <c r="G55" s="322"/>
      <c r="H55" s="352"/>
      <c r="I55" s="326"/>
      <c r="J55" s="256"/>
    </row>
    <row r="56" spans="1:10" x14ac:dyDescent="0.15">
      <c r="B56" s="348" t="s">
        <v>369</v>
      </c>
      <c r="C56" s="349" t="s">
        <v>370</v>
      </c>
      <c r="D56" s="350">
        <v>23137.97</v>
      </c>
      <c r="E56" s="351"/>
      <c r="F56" s="306"/>
      <c r="G56" s="322"/>
      <c r="H56" s="352"/>
      <c r="I56" s="326"/>
      <c r="J56" s="256"/>
    </row>
    <row r="57" spans="1:10" x14ac:dyDescent="0.15">
      <c r="B57" s="348" t="s">
        <v>371</v>
      </c>
      <c r="C57" s="349" t="s">
        <v>372</v>
      </c>
      <c r="D57" s="350">
        <v>-45239.22</v>
      </c>
      <c r="E57" s="351"/>
      <c r="F57" s="306"/>
      <c r="G57" s="353" t="s">
        <v>348</v>
      </c>
      <c r="H57" s="354"/>
      <c r="I57" s="355">
        <f>I43</f>
        <v>820052.88</v>
      </c>
      <c r="J57" s="256"/>
    </row>
    <row r="58" spans="1:10" x14ac:dyDescent="0.15">
      <c r="B58" s="348" t="s">
        <v>373</v>
      </c>
      <c r="C58" s="349" t="s">
        <v>374</v>
      </c>
      <c r="D58" s="350">
        <v>24729.59</v>
      </c>
      <c r="E58" s="351"/>
      <c r="F58" s="306"/>
      <c r="G58" s="353" t="s">
        <v>355</v>
      </c>
      <c r="H58" s="354"/>
      <c r="I58" s="355">
        <f>I47</f>
        <v>144045.68</v>
      </c>
      <c r="J58" s="256"/>
    </row>
    <row r="59" spans="1:10" s="181" customFormat="1" x14ac:dyDescent="0.15">
      <c r="A59" s="190"/>
      <c r="B59" s="348" t="s">
        <v>375</v>
      </c>
      <c r="C59" s="349" t="s">
        <v>376</v>
      </c>
      <c r="D59" s="350">
        <v>0</v>
      </c>
      <c r="E59" s="351"/>
      <c r="F59" s="306"/>
      <c r="G59" s="353" t="s">
        <v>377</v>
      </c>
      <c r="H59" s="354"/>
      <c r="I59" s="355">
        <f>SUM(I57:I58)</f>
        <v>964098.56000000006</v>
      </c>
      <c r="J59" s="256"/>
    </row>
    <row r="60" spans="1:10" x14ac:dyDescent="0.15">
      <c r="B60" s="356"/>
      <c r="C60" s="357" t="s">
        <v>378</v>
      </c>
      <c r="D60" s="358">
        <f>SUM(D50:D59)</f>
        <v>773266.91</v>
      </c>
      <c r="E60" s="359"/>
      <c r="F60" s="306"/>
      <c r="G60" s="353"/>
      <c r="H60" s="354"/>
      <c r="I60" s="355"/>
      <c r="J60" s="256"/>
    </row>
    <row r="61" spans="1:10" x14ac:dyDescent="0.15">
      <c r="B61" s="360"/>
      <c r="C61" s="361"/>
      <c r="D61" s="362"/>
      <c r="E61" s="363"/>
      <c r="F61" s="306"/>
      <c r="G61" s="353" t="s">
        <v>367</v>
      </c>
      <c r="H61" s="354"/>
      <c r="I61" s="355">
        <f>I54</f>
        <v>0</v>
      </c>
      <c r="J61" s="256"/>
    </row>
    <row r="62" spans="1:10" s="181" customFormat="1" x14ac:dyDescent="0.15">
      <c r="A62" s="190"/>
      <c r="B62" s="364" t="s">
        <v>379</v>
      </c>
      <c r="C62" s="365" t="s">
        <v>380</v>
      </c>
      <c r="D62" s="366">
        <f>D54</f>
        <v>666939.18000000005</v>
      </c>
      <c r="E62" s="367"/>
      <c r="F62" s="290"/>
      <c r="G62" s="353"/>
      <c r="H62" s="354"/>
      <c r="I62" s="355"/>
      <c r="J62" s="302"/>
    </row>
    <row r="63" spans="1:10" s="181" customFormat="1" x14ac:dyDescent="0.15">
      <c r="A63" s="190"/>
      <c r="B63" s="364" t="s">
        <v>379</v>
      </c>
      <c r="C63" s="365" t="s">
        <v>92</v>
      </c>
      <c r="D63" s="366">
        <f>SUM(D52+D56+D57+D58+D59)</f>
        <v>30639.399999999998</v>
      </c>
      <c r="E63" s="367"/>
      <c r="F63" s="290"/>
      <c r="G63" s="353" t="s">
        <v>381</v>
      </c>
      <c r="H63" s="354"/>
      <c r="I63" s="355">
        <f>SUM(I59+I61)</f>
        <v>964098.56000000006</v>
      </c>
      <c r="J63" s="302"/>
    </row>
    <row r="64" spans="1:10" s="181" customFormat="1" x14ac:dyDescent="0.15">
      <c r="A64" s="190"/>
      <c r="B64" s="364" t="s">
        <v>379</v>
      </c>
      <c r="C64" s="365" t="s">
        <v>382</v>
      </c>
      <c r="D64" s="366">
        <f>SUM(D50+D51+D53+D55)</f>
        <v>75688.33</v>
      </c>
      <c r="E64" s="367"/>
      <c r="F64" s="290"/>
      <c r="G64" s="322"/>
      <c r="H64" s="352"/>
      <c r="I64" s="326"/>
      <c r="J64" s="302"/>
    </row>
    <row r="65" spans="1:10" s="181" customFormat="1" ht="8.35" thickBot="1" x14ac:dyDescent="0.2">
      <c r="A65" s="190"/>
      <c r="B65" s="364"/>
      <c r="C65" s="365" t="s">
        <v>378</v>
      </c>
      <c r="D65" s="366">
        <f>SUM(D62:D64)</f>
        <v>773266.91</v>
      </c>
      <c r="E65" s="367"/>
      <c r="F65" s="290"/>
      <c r="G65" s="368"/>
      <c r="H65" s="369"/>
      <c r="I65" s="370"/>
      <c r="J65" s="302"/>
    </row>
    <row r="66" spans="1:10" x14ac:dyDescent="0.15">
      <c r="B66" s="360"/>
      <c r="C66" s="361"/>
      <c r="D66" s="362"/>
      <c r="E66" s="363"/>
      <c r="F66" s="306"/>
      <c r="G66" s="170"/>
      <c r="H66" s="170"/>
      <c r="I66" s="170"/>
      <c r="J66" s="256"/>
    </row>
    <row r="67" spans="1:10" ht="8.35" thickBot="1" x14ac:dyDescent="0.2">
      <c r="B67" s="371" t="s">
        <v>383</v>
      </c>
      <c r="C67" s="372"/>
      <c r="D67" s="373">
        <f>D42-D60</f>
        <v>46785.969999999972</v>
      </c>
      <c r="E67" s="374"/>
      <c r="F67" s="306"/>
      <c r="G67" s="181"/>
      <c r="H67" s="181"/>
      <c r="I67" s="181"/>
      <c r="J67" s="256"/>
    </row>
    <row r="68" spans="1:10" ht="8.35" thickBot="1" x14ac:dyDescent="0.2">
      <c r="B68" s="375"/>
      <c r="C68" s="376"/>
      <c r="D68" s="377" t="s">
        <v>384</v>
      </c>
      <c r="E68" s="378"/>
      <c r="F68" s="306"/>
      <c r="G68" s="379" t="s">
        <v>385</v>
      </c>
      <c r="H68" s="380"/>
      <c r="I68" s="381"/>
      <c r="J68" s="256"/>
    </row>
    <row r="69" spans="1:10" x14ac:dyDescent="0.15">
      <c r="B69" s="303"/>
      <c r="C69" s="303"/>
      <c r="D69" s="382"/>
      <c r="E69" s="383"/>
      <c r="F69" s="306"/>
      <c r="G69" s="384"/>
      <c r="H69" s="385"/>
      <c r="I69" s="386"/>
      <c r="J69" s="256"/>
    </row>
    <row r="70" spans="1:10" ht="8.35" thickBot="1" x14ac:dyDescent="0.2">
      <c r="B70" s="303"/>
      <c r="C70" s="303"/>
      <c r="D70" s="382"/>
      <c r="E70" s="383"/>
      <c r="G70" s="387" t="s">
        <v>386</v>
      </c>
      <c r="H70" s="388">
        <v>5000</v>
      </c>
      <c r="I70" s="389">
        <v>1049.0999999999999</v>
      </c>
      <c r="J70" s="206"/>
    </row>
    <row r="71" spans="1:10" x14ac:dyDescent="0.15">
      <c r="B71" s="390" t="s">
        <v>387</v>
      </c>
      <c r="C71" s="391"/>
      <c r="D71" s="391"/>
      <c r="E71" s="392"/>
      <c r="G71" s="387" t="s">
        <v>388</v>
      </c>
      <c r="H71" s="388">
        <v>7000</v>
      </c>
      <c r="I71" s="389">
        <v>1049.2</v>
      </c>
    </row>
    <row r="72" spans="1:10" x14ac:dyDescent="0.15">
      <c r="B72" s="393" t="s">
        <v>302</v>
      </c>
      <c r="C72" s="394"/>
      <c r="D72" s="395">
        <f>'[1]Balance Sheet 21-22'!O64</f>
        <v>141045.68</v>
      </c>
      <c r="E72" s="396"/>
      <c r="G72" s="387" t="s">
        <v>389</v>
      </c>
      <c r="H72" s="388">
        <v>2729.59</v>
      </c>
      <c r="I72" s="389">
        <v>1049.3</v>
      </c>
    </row>
    <row r="73" spans="1:10" s="181" customFormat="1" x14ac:dyDescent="0.15">
      <c r="A73" s="190"/>
      <c r="B73" s="393" t="s">
        <v>304</v>
      </c>
      <c r="C73" s="394"/>
      <c r="D73" s="395">
        <f>'[1]Balance Sheet 21-22'!O65</f>
        <v>3000</v>
      </c>
      <c r="E73" s="396"/>
      <c r="G73" s="387" t="s">
        <v>390</v>
      </c>
      <c r="H73" s="388">
        <v>10000</v>
      </c>
      <c r="I73" s="389">
        <v>1049.4000000000001</v>
      </c>
      <c r="J73" s="206"/>
    </row>
    <row r="74" spans="1:10" x14ac:dyDescent="0.15">
      <c r="B74" s="397" t="s">
        <v>391</v>
      </c>
      <c r="C74" s="394"/>
      <c r="D74" s="398">
        <f>SUM(D72:D73)</f>
        <v>144045.68</v>
      </c>
      <c r="E74" s="399"/>
      <c r="G74" s="400" t="s">
        <v>275</v>
      </c>
      <c r="H74" s="401">
        <f>SUM(H70:H73)</f>
        <v>24729.59</v>
      </c>
      <c r="I74" s="363"/>
    </row>
    <row r="75" spans="1:10" ht="8.35" thickBot="1" x14ac:dyDescent="0.2">
      <c r="B75" s="397"/>
      <c r="C75" s="394"/>
      <c r="D75" s="398"/>
      <c r="E75" s="399"/>
      <c r="G75" s="402"/>
      <c r="H75" s="403"/>
      <c r="I75" s="404"/>
    </row>
    <row r="76" spans="1:10" x14ac:dyDescent="0.15">
      <c r="B76" s="393" t="s">
        <v>306</v>
      </c>
      <c r="C76" s="394"/>
      <c r="D76" s="395">
        <f>'[1]Balance Sheet 21-22'!O68</f>
        <v>0</v>
      </c>
      <c r="E76" s="396"/>
      <c r="G76" s="170"/>
      <c r="H76" s="170"/>
      <c r="I76" s="170"/>
    </row>
    <row r="77" spans="1:10" x14ac:dyDescent="0.15">
      <c r="B77" s="405" t="s">
        <v>392</v>
      </c>
      <c r="C77" s="406"/>
      <c r="D77" s="398">
        <f>D74+D76</f>
        <v>144045.68</v>
      </c>
      <c r="E77" s="399"/>
      <c r="G77" s="181"/>
      <c r="H77" s="181"/>
      <c r="I77" s="181"/>
      <c r="J77" s="206"/>
    </row>
    <row r="78" spans="1:10" s="181" customFormat="1" ht="8.35" thickBot="1" x14ac:dyDescent="0.2">
      <c r="A78" s="190"/>
      <c r="B78" s="407"/>
      <c r="C78" s="408"/>
      <c r="D78" s="409"/>
      <c r="E78" s="410"/>
      <c r="F78" s="170"/>
      <c r="G78" s="170"/>
      <c r="H78" s="170"/>
      <c r="I78" s="170"/>
      <c r="J78" s="171"/>
    </row>
    <row r="79" spans="1:10" s="181" customFormat="1" x14ac:dyDescent="0.15">
      <c r="A79" s="190"/>
      <c r="F79" s="170"/>
      <c r="G79" s="170"/>
      <c r="H79" s="170"/>
      <c r="I79" s="170"/>
      <c r="J79" s="171"/>
    </row>
    <row r="80" spans="1:10" x14ac:dyDescent="0.15">
      <c r="B80" s="181"/>
      <c r="C80" s="181"/>
      <c r="D80" s="181"/>
      <c r="E80" s="181"/>
      <c r="G80" s="170"/>
      <c r="H80" s="170"/>
      <c r="I80" s="170"/>
      <c r="J80" s="256"/>
    </row>
    <row r="81" spans="1:10" x14ac:dyDescent="0.15">
      <c r="B81" s="275"/>
      <c r="D81" s="411"/>
      <c r="E81" s="411"/>
      <c r="G81" s="170"/>
      <c r="H81" s="170"/>
      <c r="I81" s="170"/>
      <c r="J81" s="206"/>
    </row>
    <row r="82" spans="1:10" s="181" customFormat="1" x14ac:dyDescent="0.15">
      <c r="A82" s="190"/>
      <c r="B82" s="275"/>
      <c r="C82" s="298"/>
      <c r="D82" s="411"/>
      <c r="E82" s="411"/>
      <c r="F82" s="170"/>
      <c r="J82" s="171"/>
    </row>
    <row r="83" spans="1:10" x14ac:dyDescent="0.15">
      <c r="B83" s="275"/>
      <c r="D83" s="411"/>
      <c r="E83" s="411"/>
      <c r="G83" s="181"/>
      <c r="H83" s="181"/>
      <c r="I83" s="181"/>
    </row>
    <row r="84" spans="1:10" x14ac:dyDescent="0.15">
      <c r="B84" s="275"/>
      <c r="D84" s="411"/>
      <c r="E84" s="411"/>
    </row>
    <row r="85" spans="1:10" x14ac:dyDescent="0.15">
      <c r="B85" s="275"/>
      <c r="D85" s="411"/>
      <c r="E85" s="411"/>
    </row>
    <row r="86" spans="1:10" x14ac:dyDescent="0.15">
      <c r="B86" s="275"/>
      <c r="D86" s="411"/>
      <c r="E86" s="411"/>
    </row>
    <row r="87" spans="1:10" x14ac:dyDescent="0.15">
      <c r="B87" s="275"/>
      <c r="D87" s="411"/>
      <c r="E87" s="411"/>
      <c r="I87" s="308"/>
    </row>
    <row r="88" spans="1:10" x14ac:dyDescent="0.15">
      <c r="B88" s="275"/>
      <c r="D88" s="411"/>
      <c r="E88" s="411"/>
    </row>
    <row r="89" spans="1:10" x14ac:dyDescent="0.15">
      <c r="B89" s="275"/>
      <c r="D89" s="411"/>
      <c r="E89" s="411"/>
    </row>
    <row r="91" spans="1:10" x14ac:dyDescent="0.15">
      <c r="G91" s="170"/>
      <c r="H91" s="170"/>
      <c r="I91" s="170"/>
    </row>
    <row r="92" spans="1:10" x14ac:dyDescent="0.15">
      <c r="G92" s="170"/>
      <c r="H92" s="170"/>
      <c r="I92" s="170"/>
    </row>
    <row r="93" spans="1:10" x14ac:dyDescent="0.15">
      <c r="G93" s="170"/>
      <c r="H93" s="170"/>
      <c r="I93" s="170"/>
    </row>
    <row r="94" spans="1:10" x14ac:dyDescent="0.15">
      <c r="G94" s="170"/>
      <c r="H94" s="170"/>
      <c r="I94" s="170"/>
    </row>
    <row r="95" spans="1:10" x14ac:dyDescent="0.15">
      <c r="G95" s="170"/>
      <c r="H95" s="170"/>
      <c r="I95" s="170"/>
    </row>
    <row r="96" spans="1:10" x14ac:dyDescent="0.15">
      <c r="G96" s="170"/>
      <c r="H96" s="170"/>
      <c r="I96" s="170"/>
    </row>
    <row r="97" spans="7:9" x14ac:dyDescent="0.15">
      <c r="G97" s="170"/>
      <c r="H97" s="170"/>
      <c r="I97" s="170"/>
    </row>
    <row r="98" spans="7:9" x14ac:dyDescent="0.15">
      <c r="G98" s="170"/>
      <c r="H98" s="170"/>
      <c r="I98" s="170"/>
    </row>
    <row r="99" spans="7:9" x14ac:dyDescent="0.15">
      <c r="G99" s="170"/>
      <c r="H99" s="170"/>
      <c r="I99" s="170"/>
    </row>
  </sheetData>
  <mergeCells count="6">
    <mergeCell ref="B71:E71"/>
    <mergeCell ref="G39:I39"/>
    <mergeCell ref="B48:D48"/>
    <mergeCell ref="B49:D49"/>
    <mergeCell ref="G68:I68"/>
    <mergeCell ref="G69:I69"/>
  </mergeCells>
  <pageMargins left="0.65" right="0.5" top="0.5" bottom="0.4" header="0.3" footer="0.4"/>
  <pageSetup orientation="portrait" r:id="rId1"/>
  <headerFooter>
    <oddHeader>&amp;C&amp;"Arial,Regular"&amp;8QCYC Income &amp; Expense Less Transfers - YTD Actual vs Budget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5AD4-E7DB-4BBE-AE7F-5E6F911F3B92}">
  <sheetPr>
    <tabColor rgb="FF6600FF"/>
  </sheetPr>
  <dimension ref="A1:P87"/>
  <sheetViews>
    <sheetView zoomScaleNormal="100" workbookViewId="0">
      <selection activeCell="E26" sqref="E26"/>
    </sheetView>
  </sheetViews>
  <sheetFormatPr defaultColWidth="12.09765625" defaultRowHeight="9.4499999999999993" x14ac:dyDescent="0.2"/>
  <cols>
    <col min="1" max="1" width="3.09765625" style="418" customWidth="1"/>
    <col min="2" max="2" width="29.5" style="412" customWidth="1"/>
    <col min="3" max="3" width="2.19921875" style="413" customWidth="1"/>
    <col min="4" max="5" width="9.3984375" style="414" customWidth="1"/>
    <col min="6" max="6" width="9" style="499" customWidth="1"/>
    <col min="7" max="7" width="9.09765625" style="414" customWidth="1"/>
    <col min="8" max="8" width="10.69921875" style="415" customWidth="1"/>
    <col min="9" max="9" width="9.19921875" style="496" customWidth="1"/>
    <col min="10" max="10" width="1.796875" style="417" customWidth="1"/>
    <col min="11" max="11" width="3.69921875" style="418" customWidth="1"/>
    <col min="12" max="12" width="18.8984375" style="417" customWidth="1"/>
    <col min="13" max="13" width="10.69921875" style="417" customWidth="1"/>
    <col min="14" max="14" width="8.796875" style="419" customWidth="1"/>
    <col min="15" max="16384" width="12.09765625" style="418"/>
  </cols>
  <sheetData>
    <row r="1" spans="2:15" x14ac:dyDescent="0.2">
      <c r="F1" s="414"/>
      <c r="I1" s="416"/>
    </row>
    <row r="2" spans="2:15" x14ac:dyDescent="0.2">
      <c r="B2" s="412" t="s">
        <v>313</v>
      </c>
      <c r="D2" s="415"/>
      <c r="E2" s="415"/>
      <c r="F2" s="415"/>
      <c r="G2" s="415"/>
      <c r="I2" s="416"/>
    </row>
    <row r="3" spans="2:15" s="426" customFormat="1" ht="12.75" x14ac:dyDescent="0.25">
      <c r="B3" s="420" t="s">
        <v>393</v>
      </c>
      <c r="C3" s="421"/>
      <c r="D3" s="422"/>
      <c r="E3" s="422"/>
      <c r="F3" s="422"/>
      <c r="G3" s="422"/>
      <c r="H3" s="423"/>
      <c r="I3" s="424"/>
      <c r="J3" s="425"/>
      <c r="L3" s="425"/>
      <c r="M3" s="425"/>
      <c r="N3" s="427"/>
    </row>
    <row r="4" spans="2:15" ht="11.65" x14ac:dyDescent="0.25">
      <c r="B4" s="428">
        <f>'[1]OA To Do &amp; Notes'!D3</f>
        <v>44470</v>
      </c>
      <c r="C4" s="429"/>
      <c r="D4" s="430"/>
      <c r="E4" s="431"/>
      <c r="F4" s="431"/>
      <c r="G4" s="431"/>
      <c r="I4" s="416"/>
    </row>
    <row r="5" spans="2:15" x14ac:dyDescent="0.2">
      <c r="B5" s="432"/>
      <c r="C5" s="433"/>
      <c r="D5" s="415"/>
      <c r="E5" s="415"/>
      <c r="F5" s="415"/>
      <c r="G5" s="415"/>
      <c r="I5" s="416"/>
    </row>
    <row r="6" spans="2:15" x14ac:dyDescent="0.2">
      <c r="B6" s="432"/>
      <c r="C6" s="433"/>
      <c r="D6" s="415"/>
      <c r="E6" s="415"/>
      <c r="F6" s="415"/>
      <c r="G6" s="415"/>
      <c r="I6" s="416"/>
    </row>
    <row r="7" spans="2:15" x14ac:dyDescent="0.2">
      <c r="B7" s="432"/>
      <c r="C7" s="433"/>
      <c r="D7" s="415"/>
      <c r="E7" s="415"/>
      <c r="F7" s="415"/>
      <c r="G7" s="415"/>
      <c r="I7" s="416"/>
    </row>
    <row r="8" spans="2:15" s="412" customFormat="1" ht="18.850000000000001" x14ac:dyDescent="0.2">
      <c r="B8" s="434"/>
      <c r="C8" s="435"/>
      <c r="D8" s="436" t="s">
        <v>394</v>
      </c>
      <c r="E8" s="436" t="s">
        <v>395</v>
      </c>
      <c r="F8" s="436" t="s">
        <v>396</v>
      </c>
      <c r="G8" s="436" t="s">
        <v>397</v>
      </c>
      <c r="H8" s="436" t="s">
        <v>398</v>
      </c>
      <c r="I8" s="437"/>
      <c r="J8" s="417"/>
      <c r="L8" s="438"/>
      <c r="M8" s="438"/>
      <c r="N8" s="439"/>
    </row>
    <row r="9" spans="2:15" x14ac:dyDescent="0.2">
      <c r="B9" s="440"/>
      <c r="C9" s="441"/>
      <c r="D9" s="442"/>
      <c r="E9" s="442"/>
      <c r="F9" s="442"/>
      <c r="G9" s="442"/>
      <c r="H9" s="443"/>
      <c r="I9" s="444"/>
    </row>
    <row r="10" spans="2:15" x14ac:dyDescent="0.2">
      <c r="B10" s="440"/>
      <c r="C10" s="441"/>
      <c r="D10" s="442"/>
      <c r="E10" s="442"/>
      <c r="F10" s="442"/>
      <c r="G10" s="442"/>
      <c r="H10" s="443"/>
      <c r="I10" s="444"/>
    </row>
    <row r="11" spans="2:15" x14ac:dyDescent="0.2">
      <c r="B11" s="440"/>
      <c r="C11" s="441"/>
      <c r="D11" s="442"/>
      <c r="E11" s="442"/>
      <c r="F11" s="442"/>
      <c r="G11" s="442"/>
      <c r="H11" s="443"/>
      <c r="I11" s="444"/>
    </row>
    <row r="12" spans="2:15" ht="10" x14ac:dyDescent="0.2">
      <c r="B12" s="445" t="s">
        <v>399</v>
      </c>
      <c r="C12" s="446"/>
      <c r="D12" s="447"/>
      <c r="E12" s="447"/>
      <c r="F12" s="447"/>
      <c r="G12" s="447"/>
      <c r="H12" s="448"/>
      <c r="I12" s="449"/>
    </row>
    <row r="13" spans="2:15" s="456" customFormat="1" ht="10" x14ac:dyDescent="0.2">
      <c r="B13" s="450" t="s">
        <v>400</v>
      </c>
      <c r="C13" s="451"/>
      <c r="D13" s="452"/>
      <c r="E13" s="452"/>
      <c r="F13" s="452"/>
      <c r="G13" s="452"/>
      <c r="H13" s="453"/>
      <c r="I13" s="454"/>
      <c r="J13" s="455"/>
      <c r="K13" s="418"/>
      <c r="L13" s="417"/>
      <c r="M13" s="417"/>
      <c r="N13" s="419"/>
      <c r="O13" s="418"/>
    </row>
    <row r="14" spans="2:15" x14ac:dyDescent="0.2">
      <c r="B14" s="457"/>
      <c r="C14" s="458"/>
      <c r="D14" s="459"/>
      <c r="E14" s="459"/>
      <c r="F14" s="460"/>
      <c r="G14" s="459"/>
      <c r="H14" s="461"/>
      <c r="I14" s="462"/>
    </row>
    <row r="15" spans="2:15" x14ac:dyDescent="0.2">
      <c r="B15" s="457" t="s">
        <v>401</v>
      </c>
      <c r="C15" s="458"/>
      <c r="D15" s="459">
        <v>145000</v>
      </c>
      <c r="E15" s="459">
        <v>0</v>
      </c>
      <c r="F15" s="460">
        <v>0</v>
      </c>
      <c r="G15" s="459">
        <v>0</v>
      </c>
      <c r="H15" s="461">
        <f>SUM(F15+G15)</f>
        <v>0</v>
      </c>
      <c r="I15" s="462" t="s">
        <v>402</v>
      </c>
    </row>
    <row r="16" spans="2:15" x14ac:dyDescent="0.2">
      <c r="B16" s="463" t="s">
        <v>403</v>
      </c>
      <c r="C16" s="458"/>
      <c r="D16" s="459">
        <v>25000</v>
      </c>
      <c r="E16" s="459">
        <v>0</v>
      </c>
      <c r="F16" s="460">
        <v>0</v>
      </c>
      <c r="G16" s="459">
        <v>0</v>
      </c>
      <c r="H16" s="461">
        <f t="shared" ref="H16:H17" si="0">SUM(F16+G16)</f>
        <v>0</v>
      </c>
      <c r="I16" s="462" t="s">
        <v>402</v>
      </c>
    </row>
    <row r="17" spans="2:15" x14ac:dyDescent="0.2">
      <c r="B17" s="463" t="s">
        <v>404</v>
      </c>
      <c r="C17" s="458"/>
      <c r="D17" s="459">
        <v>40000</v>
      </c>
      <c r="E17" s="459">
        <v>0</v>
      </c>
      <c r="F17" s="460">
        <v>0</v>
      </c>
      <c r="G17" s="459">
        <v>0</v>
      </c>
      <c r="H17" s="461">
        <f t="shared" si="0"/>
        <v>0</v>
      </c>
      <c r="I17" s="462" t="s">
        <v>402</v>
      </c>
    </row>
    <row r="18" spans="2:15" x14ac:dyDescent="0.2">
      <c r="B18" s="463"/>
      <c r="C18" s="458"/>
      <c r="D18" s="459"/>
      <c r="E18" s="459"/>
      <c r="F18" s="460"/>
      <c r="G18" s="459"/>
      <c r="H18" s="461"/>
      <c r="I18" s="462"/>
    </row>
    <row r="19" spans="2:15" s="469" customFormat="1" x14ac:dyDescent="0.2">
      <c r="B19" s="464" t="s">
        <v>405</v>
      </c>
      <c r="C19" s="465"/>
      <c r="D19" s="466">
        <f>SUM(D15:D18)</f>
        <v>210000</v>
      </c>
      <c r="E19" s="466">
        <f>SUM(E15:E18)</f>
        <v>0</v>
      </c>
      <c r="F19" s="466">
        <f t="shared" ref="F19:H19" si="1">SUM(F15:F18)</f>
        <v>0</v>
      </c>
      <c r="G19" s="466">
        <f t="shared" si="1"/>
        <v>0</v>
      </c>
      <c r="H19" s="466">
        <f t="shared" si="1"/>
        <v>0</v>
      </c>
      <c r="I19" s="467"/>
      <c r="J19" s="468"/>
      <c r="L19" s="468"/>
      <c r="M19" s="468"/>
      <c r="N19" s="470"/>
    </row>
    <row r="20" spans="2:15" x14ac:dyDescent="0.2">
      <c r="B20" s="440"/>
      <c r="C20" s="441"/>
      <c r="D20" s="442"/>
      <c r="E20" s="442"/>
      <c r="F20" s="442"/>
      <c r="G20" s="442"/>
      <c r="H20" s="443"/>
      <c r="I20" s="444"/>
    </row>
    <row r="21" spans="2:15" x14ac:dyDescent="0.2">
      <c r="B21" s="440"/>
      <c r="C21" s="441"/>
      <c r="D21" s="442"/>
      <c r="E21" s="442"/>
      <c r="F21" s="442"/>
      <c r="G21" s="442"/>
      <c r="H21" s="443"/>
      <c r="I21" s="444"/>
    </row>
    <row r="22" spans="2:15" x14ac:dyDescent="0.2">
      <c r="B22" s="440"/>
      <c r="C22" s="441"/>
      <c r="D22" s="442"/>
      <c r="E22" s="442"/>
      <c r="F22" s="442"/>
      <c r="G22" s="442"/>
      <c r="H22" s="443"/>
      <c r="I22" s="444"/>
    </row>
    <row r="23" spans="2:15" s="456" customFormat="1" ht="10" x14ac:dyDescent="0.2">
      <c r="B23" s="471" t="s">
        <v>406</v>
      </c>
      <c r="C23" s="472"/>
      <c r="D23" s="453"/>
      <c r="E23" s="453"/>
      <c r="F23" s="453"/>
      <c r="G23" s="453"/>
      <c r="H23" s="453"/>
      <c r="I23" s="454"/>
      <c r="J23" s="455"/>
      <c r="K23" s="418"/>
      <c r="L23" s="417"/>
      <c r="M23" s="417"/>
      <c r="N23" s="419"/>
      <c r="O23" s="418"/>
    </row>
    <row r="24" spans="2:15" x14ac:dyDescent="0.2">
      <c r="B24" s="457"/>
      <c r="C24" s="458"/>
      <c r="D24" s="459"/>
      <c r="E24" s="459"/>
      <c r="F24" s="460"/>
      <c r="G24" s="459"/>
      <c r="H24" s="461"/>
      <c r="I24" s="462"/>
    </row>
    <row r="25" spans="2:15" x14ac:dyDescent="0.2">
      <c r="B25" s="457" t="s">
        <v>407</v>
      </c>
      <c r="C25" s="458"/>
      <c r="D25" s="459">
        <v>0</v>
      </c>
      <c r="E25" s="459">
        <v>0</v>
      </c>
      <c r="F25" s="460">
        <v>0</v>
      </c>
      <c r="G25" s="459">
        <v>0</v>
      </c>
      <c r="H25" s="461">
        <f>G25-D25</f>
        <v>0</v>
      </c>
      <c r="I25" s="462" t="s">
        <v>408</v>
      </c>
    </row>
    <row r="26" spans="2:15" x14ac:dyDescent="0.2">
      <c r="B26" s="463"/>
      <c r="C26" s="473"/>
      <c r="D26" s="474"/>
      <c r="E26" s="474"/>
      <c r="F26" s="475"/>
      <c r="G26" s="474"/>
      <c r="H26" s="476"/>
      <c r="I26" s="477"/>
    </row>
    <row r="27" spans="2:15" s="469" customFormat="1" x14ac:dyDescent="0.2">
      <c r="B27" s="464" t="s">
        <v>409</v>
      </c>
      <c r="C27" s="465"/>
      <c r="D27" s="466">
        <f>SUM(D25:D25)</f>
        <v>0</v>
      </c>
      <c r="E27" s="466">
        <f>SUM(E25:E25)</f>
        <v>0</v>
      </c>
      <c r="F27" s="466">
        <f t="shared" ref="F27:H27" si="2">SUM(F25:F25)</f>
        <v>0</v>
      </c>
      <c r="G27" s="466">
        <f t="shared" si="2"/>
        <v>0</v>
      </c>
      <c r="H27" s="466">
        <f t="shared" si="2"/>
        <v>0</v>
      </c>
      <c r="I27" s="467"/>
      <c r="J27" s="468"/>
      <c r="L27" s="468"/>
      <c r="M27" s="468"/>
      <c r="N27" s="470"/>
    </row>
    <row r="28" spans="2:15" x14ac:dyDescent="0.2">
      <c r="B28" s="440"/>
      <c r="C28" s="441"/>
      <c r="D28" s="442"/>
      <c r="E28" s="442"/>
      <c r="F28" s="442"/>
      <c r="G28" s="442"/>
      <c r="H28" s="443"/>
      <c r="I28" s="444"/>
    </row>
    <row r="29" spans="2:15" x14ac:dyDescent="0.2">
      <c r="B29" s="440"/>
      <c r="C29" s="441"/>
      <c r="D29" s="442"/>
      <c r="E29" s="442"/>
      <c r="F29" s="442"/>
      <c r="G29" s="442"/>
      <c r="H29" s="443"/>
      <c r="I29" s="444"/>
    </row>
    <row r="30" spans="2:15" x14ac:dyDescent="0.2">
      <c r="B30" s="440"/>
      <c r="C30" s="441"/>
      <c r="D30" s="442"/>
      <c r="E30" s="442"/>
      <c r="F30" s="442"/>
      <c r="G30" s="442"/>
      <c r="H30" s="443"/>
      <c r="I30" s="444"/>
    </row>
    <row r="31" spans="2:15" s="456" customFormat="1" ht="10" x14ac:dyDescent="0.2">
      <c r="B31" s="471" t="s">
        <v>410</v>
      </c>
      <c r="C31" s="472"/>
      <c r="D31" s="453"/>
      <c r="E31" s="453"/>
      <c r="F31" s="453"/>
      <c r="G31" s="453"/>
      <c r="H31" s="453"/>
      <c r="I31" s="454"/>
      <c r="J31" s="455"/>
      <c r="K31" s="418"/>
      <c r="L31" s="417"/>
      <c r="M31" s="417"/>
      <c r="N31" s="419"/>
      <c r="O31" s="418"/>
    </row>
    <row r="32" spans="2:15" x14ac:dyDescent="0.2">
      <c r="B32" s="457"/>
      <c r="C32" s="458"/>
      <c r="D32" s="459"/>
      <c r="E32" s="459"/>
      <c r="F32" s="460"/>
      <c r="G32" s="459"/>
      <c r="H32" s="461"/>
      <c r="I32" s="462"/>
    </row>
    <row r="33" spans="2:15" x14ac:dyDescent="0.2">
      <c r="B33" s="457" t="s">
        <v>411</v>
      </c>
      <c r="C33" s="458"/>
      <c r="D33" s="459">
        <v>15000</v>
      </c>
      <c r="E33" s="459">
        <v>0</v>
      </c>
      <c r="F33" s="460">
        <v>0</v>
      </c>
      <c r="G33" s="459">
        <v>0</v>
      </c>
      <c r="H33" s="461">
        <f>SUM(D33+G33)</f>
        <v>15000</v>
      </c>
      <c r="I33" s="462" t="s">
        <v>412</v>
      </c>
    </row>
    <row r="34" spans="2:15" x14ac:dyDescent="0.2">
      <c r="B34" s="457"/>
      <c r="C34" s="458"/>
      <c r="D34" s="459"/>
      <c r="E34" s="459"/>
      <c r="F34" s="460"/>
      <c r="G34" s="459"/>
      <c r="H34" s="461"/>
      <c r="I34" s="462"/>
    </row>
    <row r="35" spans="2:15" s="469" customFormat="1" x14ac:dyDescent="0.2">
      <c r="B35" s="464" t="s">
        <v>413</v>
      </c>
      <c r="C35" s="465"/>
      <c r="D35" s="466">
        <f>SUM(D33:D34)</f>
        <v>15000</v>
      </c>
      <c r="E35" s="466">
        <f>SUM(E33:E34)</f>
        <v>0</v>
      </c>
      <c r="F35" s="466">
        <f>SUM(F33:F34)</f>
        <v>0</v>
      </c>
      <c r="G35" s="466">
        <f>SUM(G33:G34)</f>
        <v>0</v>
      </c>
      <c r="H35" s="466">
        <f>SUM(H33:H34)</f>
        <v>15000</v>
      </c>
      <c r="I35" s="467"/>
      <c r="J35" s="468"/>
      <c r="L35" s="468"/>
      <c r="M35" s="468"/>
      <c r="N35" s="470"/>
    </row>
    <row r="36" spans="2:15" x14ac:dyDescent="0.2">
      <c r="B36" s="440"/>
      <c r="C36" s="441"/>
      <c r="D36" s="442"/>
      <c r="E36" s="442"/>
      <c r="F36" s="442"/>
      <c r="G36" s="442"/>
      <c r="H36" s="443"/>
      <c r="I36" s="444"/>
    </row>
    <row r="37" spans="2:15" x14ac:dyDescent="0.2">
      <c r="B37" s="440"/>
      <c r="C37" s="441"/>
      <c r="D37" s="442"/>
      <c r="E37" s="442"/>
      <c r="F37" s="442"/>
      <c r="G37" s="442"/>
      <c r="H37" s="443"/>
      <c r="I37" s="444"/>
    </row>
    <row r="38" spans="2:15" s="456" customFormat="1" ht="10" x14ac:dyDescent="0.2">
      <c r="B38" s="478" t="s">
        <v>414</v>
      </c>
      <c r="C38" s="479"/>
      <c r="D38" s="480">
        <f>SUM(D19+D27+D35)</f>
        <v>225000</v>
      </c>
      <c r="E38" s="480">
        <f>SUM(E19+E27+E35)</f>
        <v>0</v>
      </c>
      <c r="F38" s="480">
        <f>SUM(F19+F27+F35)</f>
        <v>0</v>
      </c>
      <c r="G38" s="480">
        <f>SUM(G19+G27+G35)</f>
        <v>0</v>
      </c>
      <c r="H38" s="480">
        <f>SUM(H19+H27+H35)</f>
        <v>15000</v>
      </c>
      <c r="I38" s="481"/>
      <c r="J38" s="455"/>
      <c r="K38" s="418"/>
      <c r="L38" s="417"/>
      <c r="M38" s="417"/>
      <c r="N38" s="419"/>
      <c r="O38" s="418"/>
    </row>
    <row r="39" spans="2:15" x14ac:dyDescent="0.2">
      <c r="B39" s="482"/>
      <c r="C39" s="483"/>
      <c r="D39" s="415"/>
      <c r="E39" s="415"/>
      <c r="F39" s="415"/>
      <c r="G39" s="484"/>
      <c r="I39" s="444"/>
    </row>
    <row r="40" spans="2:15" x14ac:dyDescent="0.2">
      <c r="B40" s="482"/>
      <c r="C40" s="483"/>
      <c r="D40" s="415"/>
      <c r="E40" s="415"/>
      <c r="F40" s="415"/>
      <c r="G40" s="415"/>
      <c r="I40" s="444"/>
    </row>
    <row r="41" spans="2:15" x14ac:dyDescent="0.2">
      <c r="B41" s="482"/>
      <c r="C41" s="483"/>
      <c r="D41" s="415"/>
      <c r="E41" s="415"/>
      <c r="F41" s="415"/>
      <c r="G41" s="415"/>
      <c r="I41" s="444"/>
    </row>
    <row r="42" spans="2:15" s="456" customFormat="1" ht="10" x14ac:dyDescent="0.2">
      <c r="B42" s="445" t="s">
        <v>415</v>
      </c>
      <c r="C42" s="446"/>
      <c r="D42" s="447"/>
      <c r="E42" s="447"/>
      <c r="F42" s="447"/>
      <c r="G42" s="447"/>
      <c r="H42" s="448"/>
      <c r="I42" s="449"/>
      <c r="J42" s="455"/>
      <c r="K42" s="418"/>
      <c r="L42" s="455"/>
      <c r="N42" s="419"/>
      <c r="O42" s="418"/>
    </row>
    <row r="43" spans="2:15" ht="18.850000000000001" x14ac:dyDescent="0.2">
      <c r="B43" s="485" t="s">
        <v>416</v>
      </c>
      <c r="C43" s="486"/>
      <c r="D43" s="487"/>
      <c r="E43" s="487"/>
      <c r="F43" s="487"/>
      <c r="G43" s="487"/>
      <c r="H43" s="488"/>
      <c r="I43" s="489"/>
    </row>
    <row r="44" spans="2:15" x14ac:dyDescent="0.2">
      <c r="B44" s="490"/>
      <c r="C44" s="491"/>
      <c r="D44" s="459"/>
      <c r="E44" s="459"/>
      <c r="F44" s="460"/>
      <c r="G44" s="459"/>
      <c r="H44" s="461"/>
      <c r="I44" s="462"/>
    </row>
    <row r="45" spans="2:15" x14ac:dyDescent="0.2">
      <c r="B45" s="457" t="s">
        <v>417</v>
      </c>
      <c r="C45" s="458"/>
      <c r="D45" s="459">
        <v>0</v>
      </c>
      <c r="E45" s="459">
        <v>0</v>
      </c>
      <c r="F45" s="460">
        <v>0</v>
      </c>
      <c r="G45" s="459">
        <v>0</v>
      </c>
      <c r="H45" s="461">
        <f>SUM(D45+G45)</f>
        <v>0</v>
      </c>
      <c r="I45" s="462" t="s">
        <v>418</v>
      </c>
    </row>
    <row r="46" spans="2:15" x14ac:dyDescent="0.2">
      <c r="B46" s="463"/>
      <c r="C46" s="473"/>
      <c r="D46" s="474"/>
      <c r="E46" s="474"/>
      <c r="F46" s="475"/>
      <c r="G46" s="474"/>
      <c r="H46" s="476"/>
      <c r="I46" s="477"/>
    </row>
    <row r="47" spans="2:15" s="469" customFormat="1" x14ac:dyDescent="0.2">
      <c r="B47" s="464" t="s">
        <v>419</v>
      </c>
      <c r="C47" s="465"/>
      <c r="D47" s="466">
        <f>SUM(D45:D45)</f>
        <v>0</v>
      </c>
      <c r="E47" s="466">
        <f>SUM(E45:E45)</f>
        <v>0</v>
      </c>
      <c r="F47" s="466">
        <f t="shared" ref="F47:H47" si="3">SUM(F45:F45)</f>
        <v>0</v>
      </c>
      <c r="G47" s="466">
        <f t="shared" si="3"/>
        <v>0</v>
      </c>
      <c r="H47" s="466">
        <f t="shared" si="3"/>
        <v>0</v>
      </c>
      <c r="I47" s="467"/>
      <c r="J47" s="468"/>
      <c r="L47" s="468"/>
      <c r="N47" s="419"/>
    </row>
    <row r="48" spans="2:15" x14ac:dyDescent="0.2">
      <c r="B48" s="492"/>
      <c r="C48" s="493"/>
      <c r="D48" s="494"/>
      <c r="E48" s="494"/>
      <c r="F48" s="494"/>
      <c r="G48" s="494"/>
      <c r="H48" s="494"/>
      <c r="I48" s="444"/>
    </row>
    <row r="49" spans="2:15" x14ac:dyDescent="0.2">
      <c r="B49" s="492"/>
      <c r="C49" s="493"/>
      <c r="D49" s="494"/>
      <c r="E49" s="494"/>
      <c r="F49" s="494"/>
      <c r="G49" s="494"/>
      <c r="H49" s="494"/>
      <c r="I49" s="444"/>
    </row>
    <row r="50" spans="2:15" s="456" customFormat="1" ht="10" x14ac:dyDescent="0.2">
      <c r="B50" s="478" t="s">
        <v>420</v>
      </c>
      <c r="C50" s="479"/>
      <c r="D50" s="480">
        <f>D47</f>
        <v>0</v>
      </c>
      <c r="E50" s="480">
        <f t="shared" ref="E50:H50" si="4">E47</f>
        <v>0</v>
      </c>
      <c r="F50" s="480">
        <f t="shared" si="4"/>
        <v>0</v>
      </c>
      <c r="G50" s="480">
        <f t="shared" si="4"/>
        <v>0</v>
      </c>
      <c r="H50" s="480">
        <f t="shared" si="4"/>
        <v>0</v>
      </c>
      <c r="I50" s="481"/>
      <c r="J50" s="455"/>
      <c r="K50" s="418"/>
      <c r="L50" s="455"/>
      <c r="N50" s="419"/>
      <c r="O50" s="418"/>
    </row>
    <row r="51" spans="2:15" x14ac:dyDescent="0.2">
      <c r="B51" s="482"/>
      <c r="C51" s="483"/>
      <c r="D51" s="415"/>
      <c r="E51" s="415"/>
      <c r="F51" s="415"/>
      <c r="G51" s="415"/>
      <c r="I51" s="444"/>
    </row>
    <row r="52" spans="2:15" x14ac:dyDescent="0.2">
      <c r="B52" s="482"/>
      <c r="C52" s="483"/>
      <c r="D52" s="415"/>
      <c r="E52" s="415"/>
      <c r="F52" s="415"/>
      <c r="G52" s="415"/>
      <c r="I52" s="444"/>
    </row>
    <row r="53" spans="2:15" s="456" customFormat="1" ht="10" x14ac:dyDescent="0.2">
      <c r="B53" s="478" t="s">
        <v>421</v>
      </c>
      <c r="C53" s="479"/>
      <c r="D53" s="480">
        <f>SUM(D38+D50)</f>
        <v>225000</v>
      </c>
      <c r="E53" s="480">
        <f>SUM(E38+E50)</f>
        <v>0</v>
      </c>
      <c r="F53" s="480">
        <f t="shared" ref="F53:H53" si="5">SUM(F38+F50)</f>
        <v>0</v>
      </c>
      <c r="G53" s="480">
        <f t="shared" si="5"/>
        <v>0</v>
      </c>
      <c r="H53" s="480">
        <f t="shared" si="5"/>
        <v>15000</v>
      </c>
      <c r="I53" s="481"/>
      <c r="J53" s="455"/>
      <c r="L53" s="455"/>
      <c r="N53" s="495"/>
    </row>
    <row r="54" spans="2:15" x14ac:dyDescent="0.2">
      <c r="B54" s="482"/>
      <c r="C54" s="483"/>
      <c r="D54" s="415"/>
      <c r="E54" s="415"/>
      <c r="F54" s="415"/>
      <c r="G54" s="415"/>
      <c r="I54" s="444"/>
    </row>
    <row r="55" spans="2:15" x14ac:dyDescent="0.2">
      <c r="B55" s="482"/>
      <c r="C55" s="483"/>
      <c r="D55" s="415"/>
      <c r="E55" s="415"/>
      <c r="F55" s="415"/>
      <c r="G55" s="415"/>
      <c r="I55" s="444"/>
    </row>
    <row r="56" spans="2:15" x14ac:dyDescent="0.2">
      <c r="B56" s="482"/>
      <c r="C56" s="483"/>
      <c r="D56" s="415"/>
      <c r="E56" s="415"/>
      <c r="F56" s="415"/>
      <c r="G56" s="415"/>
      <c r="I56" s="444"/>
    </row>
    <row r="57" spans="2:15" x14ac:dyDescent="0.2">
      <c r="B57" s="482"/>
      <c r="C57" s="483"/>
      <c r="D57" s="415"/>
      <c r="E57" s="415"/>
      <c r="F57" s="415"/>
      <c r="G57" s="415"/>
      <c r="I57" s="444"/>
    </row>
    <row r="58" spans="2:15" x14ac:dyDescent="0.2">
      <c r="B58" s="482"/>
      <c r="C58" s="483"/>
      <c r="D58" s="415"/>
      <c r="E58" s="415"/>
      <c r="F58" s="415"/>
      <c r="G58" s="415"/>
      <c r="I58" s="444"/>
    </row>
    <row r="59" spans="2:15" x14ac:dyDescent="0.2">
      <c r="B59" s="482"/>
      <c r="C59" s="483"/>
      <c r="D59" s="415"/>
      <c r="E59" s="415"/>
      <c r="F59" s="415"/>
      <c r="G59" s="415"/>
      <c r="I59" s="444"/>
    </row>
    <row r="60" spans="2:15" x14ac:dyDescent="0.2">
      <c r="B60" s="482"/>
      <c r="C60" s="483"/>
      <c r="D60" s="415"/>
      <c r="E60" s="415"/>
      <c r="F60" s="415"/>
      <c r="G60" s="415"/>
      <c r="I60" s="444"/>
    </row>
    <row r="61" spans="2:15" x14ac:dyDescent="0.2">
      <c r="B61" s="482"/>
      <c r="C61" s="483"/>
      <c r="D61" s="415"/>
      <c r="E61" s="415"/>
      <c r="F61" s="415"/>
      <c r="G61" s="415"/>
      <c r="I61" s="444"/>
    </row>
    <row r="62" spans="2:15" x14ac:dyDescent="0.2">
      <c r="B62" s="482"/>
      <c r="C62" s="483"/>
      <c r="D62" s="415"/>
      <c r="E62" s="415"/>
      <c r="F62" s="415"/>
      <c r="G62" s="415"/>
      <c r="I62" s="444"/>
    </row>
    <row r="63" spans="2:15" x14ac:dyDescent="0.2">
      <c r="B63" s="482"/>
      <c r="C63" s="483"/>
      <c r="D63" s="415"/>
      <c r="E63" s="415"/>
      <c r="F63" s="415"/>
      <c r="G63" s="415"/>
      <c r="I63" s="444"/>
    </row>
    <row r="64" spans="2:15" x14ac:dyDescent="0.2">
      <c r="B64" s="482"/>
      <c r="C64" s="483"/>
      <c r="D64" s="415"/>
      <c r="E64" s="415"/>
      <c r="F64" s="415"/>
      <c r="G64" s="415"/>
      <c r="I64" s="444"/>
    </row>
    <row r="65" spans="1:14" x14ac:dyDescent="0.2">
      <c r="B65" s="482"/>
      <c r="C65" s="483"/>
      <c r="D65" s="415"/>
      <c r="E65" s="415"/>
      <c r="F65" s="415"/>
      <c r="G65" s="415"/>
      <c r="I65" s="444"/>
    </row>
    <row r="66" spans="1:14" x14ac:dyDescent="0.2">
      <c r="B66" s="482"/>
      <c r="C66" s="483"/>
      <c r="D66" s="415"/>
      <c r="E66" s="415"/>
      <c r="F66" s="415"/>
      <c r="G66" s="415"/>
      <c r="I66" s="444"/>
    </row>
    <row r="67" spans="1:14" x14ac:dyDescent="0.2">
      <c r="B67" s="482"/>
      <c r="C67" s="483"/>
      <c r="D67" s="415"/>
      <c r="E67" s="415"/>
      <c r="F67" s="415"/>
      <c r="G67" s="415"/>
      <c r="I67" s="444"/>
    </row>
    <row r="68" spans="1:14" x14ac:dyDescent="0.2">
      <c r="B68" s="482"/>
      <c r="C68" s="483"/>
      <c r="D68" s="415"/>
      <c r="E68" s="415"/>
      <c r="F68" s="415"/>
      <c r="G68" s="415"/>
      <c r="I68" s="444"/>
    </row>
    <row r="69" spans="1:14" x14ac:dyDescent="0.2">
      <c r="B69" s="482"/>
      <c r="C69" s="483"/>
      <c r="D69" s="415"/>
      <c r="E69" s="415"/>
      <c r="F69" s="415"/>
      <c r="G69" s="415"/>
      <c r="I69" s="444"/>
    </row>
    <row r="70" spans="1:14" x14ac:dyDescent="0.2">
      <c r="B70" s="482"/>
      <c r="C70" s="483"/>
      <c r="D70" s="415"/>
      <c r="E70" s="415"/>
      <c r="F70" s="415"/>
      <c r="G70" s="415"/>
      <c r="I70" s="444"/>
    </row>
    <row r="71" spans="1:14" x14ac:dyDescent="0.2">
      <c r="B71" s="482"/>
      <c r="C71" s="483"/>
      <c r="D71" s="415"/>
      <c r="E71" s="415"/>
      <c r="F71" s="415"/>
      <c r="G71" s="415"/>
      <c r="I71" s="444"/>
    </row>
    <row r="72" spans="1:14" x14ac:dyDescent="0.2">
      <c r="B72" s="482"/>
      <c r="C72" s="483"/>
      <c r="D72" s="415"/>
      <c r="E72" s="415"/>
      <c r="F72" s="415"/>
      <c r="G72" s="415"/>
      <c r="I72" s="444"/>
    </row>
    <row r="73" spans="1:14" x14ac:dyDescent="0.2">
      <c r="B73" s="482"/>
      <c r="C73" s="483"/>
      <c r="D73" s="415"/>
      <c r="E73" s="415"/>
      <c r="F73" s="415"/>
      <c r="G73" s="415"/>
      <c r="I73" s="444"/>
    </row>
    <row r="74" spans="1:14" x14ac:dyDescent="0.2">
      <c r="B74" s="482"/>
      <c r="C74" s="483"/>
      <c r="D74" s="415"/>
      <c r="E74" s="415"/>
      <c r="F74" s="415"/>
      <c r="G74" s="415"/>
      <c r="I74" s="444"/>
    </row>
    <row r="75" spans="1:14" x14ac:dyDescent="0.2">
      <c r="B75" s="482"/>
      <c r="C75" s="483"/>
      <c r="D75" s="415"/>
      <c r="E75" s="415"/>
      <c r="F75" s="415"/>
      <c r="G75" s="415"/>
      <c r="I75" s="444"/>
    </row>
    <row r="76" spans="1:14" x14ac:dyDescent="0.2">
      <c r="A76" s="469"/>
      <c r="B76" s="482"/>
      <c r="C76" s="483"/>
      <c r="D76" s="415"/>
      <c r="E76" s="415"/>
      <c r="F76" s="415"/>
      <c r="G76" s="415"/>
      <c r="I76" s="444"/>
      <c r="M76" s="418"/>
    </row>
    <row r="77" spans="1:14" x14ac:dyDescent="0.2">
      <c r="B77" s="482"/>
      <c r="C77" s="483"/>
      <c r="D77" s="415"/>
      <c r="E77" s="415"/>
      <c r="F77" s="415"/>
      <c r="G77" s="415"/>
      <c r="I77" s="444"/>
      <c r="M77" s="418"/>
    </row>
    <row r="78" spans="1:14" x14ac:dyDescent="0.2">
      <c r="E78" s="415"/>
      <c r="F78" s="415"/>
      <c r="G78" s="415"/>
    </row>
    <row r="79" spans="1:14" s="456" customFormat="1" ht="10" x14ac:dyDescent="0.2">
      <c r="A79" s="497"/>
      <c r="B79" s="482"/>
      <c r="C79" s="483"/>
      <c r="D79" s="415"/>
      <c r="E79" s="415"/>
      <c r="F79" s="415"/>
      <c r="G79" s="415"/>
      <c r="H79" s="415"/>
      <c r="I79" s="498"/>
      <c r="J79" s="455"/>
      <c r="L79" s="455"/>
      <c r="N79" s="495"/>
    </row>
    <row r="80" spans="1:14" x14ac:dyDescent="0.2">
      <c r="A80" s="469"/>
      <c r="D80" s="415"/>
      <c r="E80" s="415"/>
      <c r="F80" s="415"/>
      <c r="G80" s="415"/>
      <c r="I80" s="498"/>
    </row>
    <row r="81" spans="16:16" x14ac:dyDescent="0.2">
      <c r="P81" s="469"/>
    </row>
    <row r="82" spans="16:16" x14ac:dyDescent="0.2">
      <c r="P82" s="469"/>
    </row>
    <row r="83" spans="16:16" x14ac:dyDescent="0.2">
      <c r="P83" s="469"/>
    </row>
    <row r="84" spans="16:16" x14ac:dyDescent="0.2">
      <c r="P84" s="469"/>
    </row>
    <row r="85" spans="16:16" x14ac:dyDescent="0.2">
      <c r="P85" s="469"/>
    </row>
    <row r="86" spans="16:16" x14ac:dyDescent="0.2">
      <c r="P86" s="469"/>
    </row>
    <row r="87" spans="16:16" x14ac:dyDescent="0.2">
      <c r="P87" s="469"/>
    </row>
  </sheetData>
  <mergeCells count="1">
    <mergeCell ref="B4:D4"/>
  </mergeCells>
  <pageMargins left="0.35" right="0.3" top="0.45" bottom="0.45" header="0.4" footer="0.4"/>
  <pageSetup orientation="portrait" r:id="rId1"/>
  <headerFooter>
    <oddHeader>&amp;C&amp;"Arial,Regular"&amp;7QCYC Income &amp; Expense Less Transfers - YTD Actual vs Budget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D34A8-459A-4A5C-BF65-597836AB3C98}">
  <sheetPr>
    <tabColor rgb="FF6600FF"/>
  </sheetPr>
  <dimension ref="A1:R77"/>
  <sheetViews>
    <sheetView zoomScale="110" zoomScaleNormal="110" zoomScaleSheetLayoutView="100" workbookViewId="0">
      <selection activeCell="D33" sqref="D33"/>
    </sheetView>
  </sheetViews>
  <sheetFormatPr defaultColWidth="9.09765625" defaultRowHeight="7.75" x14ac:dyDescent="0.15"/>
  <cols>
    <col min="1" max="1" width="1.5" style="543" customWidth="1"/>
    <col min="2" max="2" width="15.19921875" style="667" customWidth="1"/>
    <col min="3" max="3" width="9.19921875" style="666" customWidth="1"/>
    <col min="4" max="4" width="13.3984375" style="669" customWidth="1"/>
    <col min="5" max="5" width="2.5" style="543" customWidth="1"/>
    <col min="6" max="6" width="4.19921875" style="667" customWidth="1"/>
    <col min="7" max="7" width="3.8984375" style="505" customWidth="1"/>
    <col min="8" max="8" width="18.796875" style="667" customWidth="1"/>
    <col min="9" max="9" width="1.796875" style="670" customWidth="1"/>
    <col min="10" max="10" width="7.69921875" style="666" customWidth="1"/>
    <col min="11" max="11" width="4.296875" style="666" customWidth="1"/>
    <col min="12" max="12" width="2.5" style="543" customWidth="1"/>
    <col min="13" max="13" width="18.09765625" style="543" customWidth="1"/>
    <col min="14" max="14" width="9" style="666" customWidth="1"/>
    <col min="15" max="15" width="8" style="666" customWidth="1"/>
    <col min="16" max="16" width="8.59765625" style="666" customWidth="1"/>
    <col min="17" max="17" width="2.59765625" style="543" customWidth="1"/>
    <col min="18" max="16384" width="9.09765625" style="543"/>
  </cols>
  <sheetData>
    <row r="1" spans="1:17" s="500" customFormat="1" x14ac:dyDescent="0.15">
      <c r="B1" s="501" t="s">
        <v>422</v>
      </c>
      <c r="C1" s="502"/>
      <c r="D1" s="503"/>
      <c r="F1" s="504"/>
      <c r="G1" s="505"/>
      <c r="H1" s="504"/>
      <c r="I1" s="506"/>
      <c r="J1" s="502"/>
      <c r="K1" s="502"/>
      <c r="N1" s="502"/>
      <c r="O1" s="502"/>
      <c r="P1" s="502"/>
    </row>
    <row r="2" spans="1:17" s="507" customFormat="1" ht="11.65" x14ac:dyDescent="0.25">
      <c r="B2" s="508" t="s">
        <v>423</v>
      </c>
      <c r="C2" s="509"/>
      <c r="D2" s="510"/>
      <c r="F2" s="511"/>
      <c r="G2" s="512"/>
      <c r="H2" s="511"/>
      <c r="I2" s="513"/>
      <c r="J2" s="514" t="s">
        <v>424</v>
      </c>
      <c r="K2" s="514"/>
      <c r="N2" s="509"/>
      <c r="O2" s="509"/>
      <c r="P2" s="509"/>
    </row>
    <row r="3" spans="1:17" s="515" customFormat="1" ht="10" x14ac:dyDescent="0.2">
      <c r="B3" s="515" t="s">
        <v>1</v>
      </c>
      <c r="C3" s="516"/>
      <c r="D3" s="517">
        <f>'[1]OA To Do &amp; Notes'!D3</f>
        <v>44470</v>
      </c>
      <c r="F3" s="518"/>
      <c r="J3" s="516"/>
      <c r="K3" s="516"/>
      <c r="M3" s="519"/>
      <c r="N3" s="520"/>
      <c r="O3" s="516"/>
      <c r="P3" s="516"/>
    </row>
    <row r="4" spans="1:17" s="500" customFormat="1" x14ac:dyDescent="0.15">
      <c r="B4" s="504"/>
      <c r="C4" s="502"/>
      <c r="D4" s="503"/>
      <c r="G4" s="521"/>
      <c r="I4" s="522"/>
      <c r="J4" s="502"/>
      <c r="K4" s="502"/>
      <c r="N4" s="502"/>
      <c r="O4" s="502"/>
      <c r="P4" s="502"/>
    </row>
    <row r="5" spans="1:17" s="500" customFormat="1" ht="8.35" thickBot="1" x14ac:dyDescent="0.2">
      <c r="B5" s="523"/>
      <c r="C5" s="524"/>
      <c r="D5" s="525"/>
      <c r="F5" s="526"/>
      <c r="G5" s="527"/>
      <c r="H5" s="526"/>
      <c r="I5" s="528"/>
      <c r="J5" s="524"/>
      <c r="K5" s="524"/>
      <c r="M5" s="526"/>
      <c r="N5" s="524"/>
      <c r="O5" s="524"/>
      <c r="P5" s="524"/>
    </row>
    <row r="6" spans="1:17" x14ac:dyDescent="0.15">
      <c r="A6" s="529"/>
      <c r="B6" s="530"/>
      <c r="C6" s="531"/>
      <c r="D6" s="532"/>
      <c r="E6" s="533"/>
      <c r="F6" s="534"/>
      <c r="G6" s="535"/>
      <c r="H6" s="536"/>
      <c r="I6" s="537"/>
      <c r="J6" s="794"/>
      <c r="K6" s="538"/>
      <c r="L6" s="533"/>
      <c r="M6" s="539"/>
      <c r="N6" s="540"/>
      <c r="O6" s="540"/>
      <c r="P6" s="541"/>
      <c r="Q6" s="542"/>
    </row>
    <row r="7" spans="1:17" s="555" customFormat="1" ht="9.4499999999999993" x14ac:dyDescent="0.2">
      <c r="A7" s="544"/>
      <c r="B7" s="545" t="s">
        <v>41</v>
      </c>
      <c r="C7" s="546"/>
      <c r="D7" s="547"/>
      <c r="E7" s="548"/>
      <c r="F7" s="549" t="s">
        <v>425</v>
      </c>
      <c r="G7" s="550"/>
      <c r="H7" s="550"/>
      <c r="I7" s="550"/>
      <c r="J7" s="550"/>
      <c r="K7" s="795"/>
      <c r="L7" s="548"/>
      <c r="M7" s="551" t="s">
        <v>426</v>
      </c>
      <c r="N7" s="552"/>
      <c r="O7" s="552"/>
      <c r="P7" s="553"/>
      <c r="Q7" s="554"/>
    </row>
    <row r="8" spans="1:17" s="555" customFormat="1" ht="9.4499999999999993" x14ac:dyDescent="0.2">
      <c r="A8" s="544"/>
      <c r="B8" s="556" t="s">
        <v>427</v>
      </c>
      <c r="C8" s="557"/>
      <c r="D8" s="558"/>
      <c r="E8" s="548"/>
      <c r="F8" s="559" t="s">
        <v>428</v>
      </c>
      <c r="G8" s="560"/>
      <c r="H8" s="560"/>
      <c r="I8" s="560"/>
      <c r="J8" s="560"/>
      <c r="K8" s="796"/>
      <c r="L8" s="548"/>
      <c r="M8" s="556" t="str">
        <f>B8</f>
        <v>As of Month Ending 10/31/2021</v>
      </c>
      <c r="N8" s="560"/>
      <c r="O8" s="560"/>
      <c r="P8" s="561"/>
      <c r="Q8" s="554"/>
    </row>
    <row r="9" spans="1:17" x14ac:dyDescent="0.15">
      <c r="A9" s="529"/>
      <c r="B9" s="562"/>
      <c r="C9" s="563"/>
      <c r="D9" s="564"/>
      <c r="E9" s="533"/>
      <c r="F9" s="565"/>
      <c r="G9" s="566"/>
      <c r="H9" s="567"/>
      <c r="I9" s="568"/>
      <c r="J9" s="797"/>
      <c r="K9" s="569"/>
      <c r="L9" s="533"/>
      <c r="M9" s="570"/>
      <c r="N9" s="571"/>
      <c r="O9" s="571"/>
      <c r="P9" s="572"/>
      <c r="Q9" s="542"/>
    </row>
    <row r="10" spans="1:17" x14ac:dyDescent="0.15">
      <c r="A10" s="529"/>
      <c r="B10" s="573" t="s">
        <v>429</v>
      </c>
      <c r="C10" s="574"/>
      <c r="D10" s="575"/>
      <c r="E10" s="533"/>
      <c r="F10" s="565"/>
      <c r="G10" s="566"/>
      <c r="H10" s="567"/>
      <c r="I10" s="568"/>
      <c r="J10" s="797"/>
      <c r="K10" s="569"/>
      <c r="L10" s="533"/>
      <c r="M10" s="576"/>
      <c r="N10" s="577" t="s">
        <v>96</v>
      </c>
      <c r="O10" s="577" t="s">
        <v>430</v>
      </c>
      <c r="P10" s="578" t="s">
        <v>431</v>
      </c>
      <c r="Q10" s="542"/>
    </row>
    <row r="11" spans="1:17" x14ac:dyDescent="0.15">
      <c r="A11" s="529"/>
      <c r="B11" s="562" t="s">
        <v>432</v>
      </c>
      <c r="C11" s="579">
        <f>'[1]Banking &amp; InvestM 21-22'!D9</f>
        <v>49989.89</v>
      </c>
      <c r="D11" s="564"/>
      <c r="E11" s="533"/>
      <c r="F11" s="565">
        <v>1048</v>
      </c>
      <c r="G11" s="566"/>
      <c r="H11" s="580" t="s">
        <v>359</v>
      </c>
      <c r="I11" s="581"/>
      <c r="J11" s="798">
        <v>10982</v>
      </c>
      <c r="K11" s="799">
        <f>J11/$J$21</f>
        <v>1.4202081917613673E-2</v>
      </c>
      <c r="L11" s="533"/>
      <c r="M11" s="583"/>
      <c r="N11" s="584"/>
      <c r="O11" s="584"/>
      <c r="P11" s="585"/>
      <c r="Q11" s="542"/>
    </row>
    <row r="12" spans="1:17" x14ac:dyDescent="0.15">
      <c r="A12" s="529"/>
      <c r="B12" s="562" t="s">
        <v>432</v>
      </c>
      <c r="C12" s="579">
        <v>0</v>
      </c>
      <c r="D12" s="564"/>
      <c r="E12" s="533"/>
      <c r="F12" s="565">
        <v>1031</v>
      </c>
      <c r="G12" s="566"/>
      <c r="H12" s="580" t="s">
        <v>360</v>
      </c>
      <c r="I12" s="581"/>
      <c r="J12" s="798">
        <v>11872.03</v>
      </c>
      <c r="K12" s="799">
        <f t="shared" ref="K12:K20" si="0">J12/$J$21</f>
        <v>1.5353081641628762E-2</v>
      </c>
      <c r="L12" s="533"/>
      <c r="M12" s="576" t="s">
        <v>433</v>
      </c>
      <c r="N12" s="584"/>
      <c r="O12" s="571"/>
      <c r="P12" s="572"/>
      <c r="Q12" s="542"/>
    </row>
    <row r="13" spans="1:17" x14ac:dyDescent="0.15">
      <c r="A13" s="529"/>
      <c r="B13" s="562" t="s">
        <v>434</v>
      </c>
      <c r="C13" s="579">
        <f>'[1]Banking &amp; InvestM 21-22'!D15</f>
        <v>245883.28</v>
      </c>
      <c r="D13" s="564"/>
      <c r="E13" s="533"/>
      <c r="F13" s="565">
        <v>1024</v>
      </c>
      <c r="G13" s="566" t="s">
        <v>435</v>
      </c>
      <c r="H13" s="580" t="s">
        <v>362</v>
      </c>
      <c r="I13" s="581"/>
      <c r="J13" s="798">
        <v>28011.06</v>
      </c>
      <c r="K13" s="799">
        <f t="shared" si="0"/>
        <v>3.6224309663011441E-2</v>
      </c>
      <c r="L13" s="533"/>
      <c r="M13" s="583" t="s">
        <v>436</v>
      </c>
      <c r="N13" s="586"/>
      <c r="O13" s="586"/>
      <c r="P13" s="587"/>
      <c r="Q13" s="542"/>
    </row>
    <row r="14" spans="1:17" x14ac:dyDescent="0.15">
      <c r="A14" s="529"/>
      <c r="B14" s="562" t="s">
        <v>437</v>
      </c>
      <c r="C14" s="579">
        <f>'[1]Banking &amp; InvestM 21-22'!D20</f>
        <v>35234.97</v>
      </c>
      <c r="D14" s="564"/>
      <c r="E14" s="533"/>
      <c r="F14" s="565">
        <v>1030</v>
      </c>
      <c r="G14" s="566"/>
      <c r="H14" s="580" t="s">
        <v>364</v>
      </c>
      <c r="I14" s="581"/>
      <c r="J14" s="798">
        <v>1400</v>
      </c>
      <c r="K14" s="799">
        <f t="shared" si="0"/>
        <v>1.8105003355180424E-3</v>
      </c>
      <c r="L14" s="533"/>
      <c r="M14" s="570" t="s">
        <v>438</v>
      </c>
      <c r="N14" s="586">
        <v>145000</v>
      </c>
      <c r="O14" s="586">
        <v>0</v>
      </c>
      <c r="P14" s="587">
        <f>N14+O14</f>
        <v>145000</v>
      </c>
      <c r="Q14" s="542"/>
    </row>
    <row r="15" spans="1:17" x14ac:dyDescent="0.15">
      <c r="A15" s="529"/>
      <c r="B15" s="562" t="s">
        <v>439</v>
      </c>
      <c r="C15" s="579">
        <f>'[1]Banking &amp; InvestM 21-22'!D25</f>
        <v>242397.69</v>
      </c>
      <c r="D15" s="564"/>
      <c r="E15" s="533"/>
      <c r="F15" s="565">
        <v>1036</v>
      </c>
      <c r="G15" s="566" t="s">
        <v>435</v>
      </c>
      <c r="H15" s="580" t="s">
        <v>370</v>
      </c>
      <c r="I15" s="581"/>
      <c r="J15" s="798">
        <v>23137.97</v>
      </c>
      <c r="K15" s="799">
        <f t="shared" si="0"/>
        <v>2.9922358891576004E-2</v>
      </c>
      <c r="L15" s="533"/>
      <c r="M15" s="570" t="s">
        <v>440</v>
      </c>
      <c r="N15" s="586">
        <v>25000</v>
      </c>
      <c r="O15" s="586">
        <v>0</v>
      </c>
      <c r="P15" s="587">
        <f t="shared" ref="P15" si="1">N15+O15</f>
        <v>25000</v>
      </c>
      <c r="Q15" s="542"/>
    </row>
    <row r="16" spans="1:17" ht="15.55" x14ac:dyDescent="0.15">
      <c r="A16" s="529"/>
      <c r="B16" s="562" t="s">
        <v>441</v>
      </c>
      <c r="C16" s="579">
        <f>'[1]Banking &amp; InvestM 21-22'!D30</f>
        <v>246547.05</v>
      </c>
      <c r="D16" s="564"/>
      <c r="E16" s="533"/>
      <c r="F16" s="565">
        <v>1034</v>
      </c>
      <c r="G16" s="566"/>
      <c r="H16" s="580" t="s">
        <v>366</v>
      </c>
      <c r="I16" s="581"/>
      <c r="J16" s="798">
        <v>666939.18000000005</v>
      </c>
      <c r="K16" s="799">
        <f t="shared" si="0"/>
        <v>0.86249543511437732</v>
      </c>
      <c r="L16" s="533"/>
      <c r="M16" s="588" t="s">
        <v>442</v>
      </c>
      <c r="N16" s="586">
        <v>40000</v>
      </c>
      <c r="O16" s="586">
        <v>0</v>
      </c>
      <c r="P16" s="587">
        <v>40000</v>
      </c>
      <c r="Q16" s="542"/>
    </row>
    <row r="17" spans="1:17" x14ac:dyDescent="0.15">
      <c r="A17" s="529"/>
      <c r="B17" s="589" t="s">
        <v>443</v>
      </c>
      <c r="C17" s="590">
        <f>SUM(C11:C16)</f>
        <v>820052.88000000012</v>
      </c>
      <c r="D17" s="591"/>
      <c r="E17" s="533"/>
      <c r="F17" s="565">
        <v>1035</v>
      </c>
      <c r="G17" s="566"/>
      <c r="H17" s="580" t="s">
        <v>368</v>
      </c>
      <c r="I17" s="581"/>
      <c r="J17" s="798">
        <v>51434.3</v>
      </c>
      <c r="K17" s="799">
        <f t="shared" si="0"/>
        <v>6.6515583862239755E-2</v>
      </c>
      <c r="L17" s="533"/>
      <c r="M17" s="583" t="s">
        <v>444</v>
      </c>
      <c r="N17" s="592">
        <f>SUM(N14:N16)</f>
        <v>210000</v>
      </c>
      <c r="O17" s="592">
        <f t="shared" ref="O17:P17" si="2">SUM(O14:O16)</f>
        <v>0</v>
      </c>
      <c r="P17" s="593">
        <f t="shared" si="2"/>
        <v>210000</v>
      </c>
      <c r="Q17" s="542"/>
    </row>
    <row r="18" spans="1:17" x14ac:dyDescent="0.15">
      <c r="A18" s="529"/>
      <c r="B18" s="562"/>
      <c r="C18" s="579"/>
      <c r="D18" s="564"/>
      <c r="E18" s="533"/>
      <c r="F18" s="565">
        <v>1045</v>
      </c>
      <c r="G18" s="566" t="s">
        <v>435</v>
      </c>
      <c r="H18" s="580" t="s">
        <v>372</v>
      </c>
      <c r="I18" s="581"/>
      <c r="J18" s="798">
        <v>-45239.22</v>
      </c>
      <c r="K18" s="799">
        <f t="shared" si="0"/>
        <v>-5.8504016420410386E-2</v>
      </c>
      <c r="L18" s="533"/>
      <c r="M18" s="570"/>
      <c r="N18" s="586"/>
      <c r="O18" s="586"/>
      <c r="P18" s="587"/>
      <c r="Q18" s="542"/>
    </row>
    <row r="19" spans="1:17" x14ac:dyDescent="0.15">
      <c r="A19" s="529"/>
      <c r="B19" s="562"/>
      <c r="C19" s="579"/>
      <c r="D19" s="564"/>
      <c r="E19" s="533"/>
      <c r="F19" s="565">
        <v>1049</v>
      </c>
      <c r="G19" s="566" t="s">
        <v>435</v>
      </c>
      <c r="H19" s="580" t="s">
        <v>374</v>
      </c>
      <c r="I19" s="581"/>
      <c r="J19" s="798">
        <v>24729.59</v>
      </c>
      <c r="K19" s="799">
        <f t="shared" si="0"/>
        <v>3.1980664994445449E-2</v>
      </c>
      <c r="L19" s="533"/>
      <c r="M19" s="583"/>
      <c r="N19" s="586"/>
      <c r="O19" s="586"/>
      <c r="P19" s="587"/>
      <c r="Q19" s="542"/>
    </row>
    <row r="20" spans="1:17" x14ac:dyDescent="0.15">
      <c r="A20" s="529"/>
      <c r="B20" s="573" t="s">
        <v>445</v>
      </c>
      <c r="C20" s="594"/>
      <c r="D20" s="575"/>
      <c r="E20" s="533"/>
      <c r="F20" s="565">
        <v>1050</v>
      </c>
      <c r="G20" s="566" t="s">
        <v>435</v>
      </c>
      <c r="H20" s="580" t="s">
        <v>376</v>
      </c>
      <c r="I20" s="581"/>
      <c r="J20" s="798">
        <v>0</v>
      </c>
      <c r="K20" s="799">
        <f t="shared" si="0"/>
        <v>0</v>
      </c>
      <c r="L20" s="533"/>
      <c r="M20" s="583" t="s">
        <v>446</v>
      </c>
      <c r="N20" s="586">
        <v>15000</v>
      </c>
      <c r="O20" s="586">
        <v>0</v>
      </c>
      <c r="P20" s="587">
        <f>N20+O20</f>
        <v>15000</v>
      </c>
      <c r="Q20" s="542"/>
    </row>
    <row r="21" spans="1:17" x14ac:dyDescent="0.15">
      <c r="A21" s="529"/>
      <c r="B21" s="562" t="s">
        <v>447</v>
      </c>
      <c r="C21" s="579">
        <f>'[1]Banking &amp; InvestM 21-22'!D73</f>
        <v>3000</v>
      </c>
      <c r="D21" s="564"/>
      <c r="E21" s="533"/>
      <c r="F21" s="595"/>
      <c r="G21" s="596"/>
      <c r="H21" s="597" t="s">
        <v>448</v>
      </c>
      <c r="I21" s="598"/>
      <c r="J21" s="800">
        <f>SUM(J11:J20)</f>
        <v>773266.91</v>
      </c>
      <c r="K21" s="801"/>
      <c r="L21" s="533"/>
      <c r="M21" s="570"/>
      <c r="N21" s="586"/>
      <c r="O21" s="586"/>
      <c r="P21" s="587"/>
      <c r="Q21" s="542"/>
    </row>
    <row r="22" spans="1:17" x14ac:dyDescent="0.15">
      <c r="A22" s="529"/>
      <c r="B22" s="562" t="s">
        <v>449</v>
      </c>
      <c r="C22" s="579">
        <f>'[1]Banking &amp; InvestM 21-22'!D72</f>
        <v>141045.68</v>
      </c>
      <c r="D22" s="564"/>
      <c r="E22" s="533"/>
      <c r="F22" s="599"/>
      <c r="G22" s="600"/>
      <c r="H22" s="601"/>
      <c r="I22" s="602"/>
      <c r="J22" s="802"/>
      <c r="K22" s="603"/>
      <c r="L22" s="533"/>
      <c r="M22" s="583" t="s">
        <v>450</v>
      </c>
      <c r="N22" s="592">
        <f>SUM(N17+N20)</f>
        <v>225000</v>
      </c>
      <c r="O22" s="592">
        <f t="shared" ref="O22:P22" si="3">SUM(O17+O20)</f>
        <v>0</v>
      </c>
      <c r="P22" s="593">
        <f t="shared" si="3"/>
        <v>225000</v>
      </c>
      <c r="Q22" s="542"/>
    </row>
    <row r="23" spans="1:17" x14ac:dyDescent="0.15">
      <c r="A23" s="529"/>
      <c r="B23" s="589" t="s">
        <v>451</v>
      </c>
      <c r="C23" s="590">
        <f>SUM(C21:C22)</f>
        <v>144045.68</v>
      </c>
      <c r="D23" s="604"/>
      <c r="E23" s="533"/>
      <c r="F23" s="599"/>
      <c r="G23" s="600"/>
      <c r="H23" s="601"/>
      <c r="I23" s="602"/>
      <c r="J23" s="802"/>
      <c r="K23" s="603"/>
      <c r="L23" s="533"/>
      <c r="M23" s="570"/>
      <c r="N23" s="586"/>
      <c r="O23" s="586"/>
      <c r="P23" s="587"/>
      <c r="Q23" s="542"/>
    </row>
    <row r="24" spans="1:17" x14ac:dyDescent="0.15">
      <c r="A24" s="529"/>
      <c r="B24" s="562"/>
      <c r="C24" s="579"/>
      <c r="D24" s="564"/>
      <c r="E24" s="533"/>
      <c r="F24" s="605"/>
      <c r="G24" s="606"/>
      <c r="H24" s="607" t="s">
        <v>452</v>
      </c>
      <c r="I24" s="608"/>
      <c r="J24" s="803">
        <f>J16</f>
        <v>666939.18000000005</v>
      </c>
      <c r="K24" s="804">
        <f>J24/$J$27</f>
        <v>0.86249543511437732</v>
      </c>
      <c r="L24" s="533"/>
      <c r="M24" s="576" t="s">
        <v>453</v>
      </c>
      <c r="N24" s="592">
        <v>0</v>
      </c>
      <c r="O24" s="592">
        <v>0</v>
      </c>
      <c r="P24" s="593">
        <f t="shared" ref="P24" si="4">N24+O24</f>
        <v>0</v>
      </c>
      <c r="Q24" s="542"/>
    </row>
    <row r="25" spans="1:17" x14ac:dyDescent="0.15">
      <c r="A25" s="529"/>
      <c r="B25" s="562"/>
      <c r="C25" s="579"/>
      <c r="D25" s="564"/>
      <c r="E25" s="533"/>
      <c r="F25" s="605"/>
      <c r="G25" s="606" t="s">
        <v>454</v>
      </c>
      <c r="H25" s="607" t="s">
        <v>534</v>
      </c>
      <c r="I25" s="608"/>
      <c r="J25" s="803">
        <f>SUM(J13+J15+J18+J19+J20)</f>
        <v>30639.399999999998</v>
      </c>
      <c r="K25" s="804">
        <f t="shared" ref="K25:K26" si="5">J25/$J$27</f>
        <v>3.9623317128622507E-2</v>
      </c>
      <c r="L25" s="533"/>
      <c r="M25" s="570"/>
      <c r="N25" s="586"/>
      <c r="O25" s="586"/>
      <c r="P25" s="587"/>
      <c r="Q25" s="542"/>
    </row>
    <row r="26" spans="1:17" x14ac:dyDescent="0.15">
      <c r="A26" s="529"/>
      <c r="B26" s="573" t="s">
        <v>455</v>
      </c>
      <c r="C26" s="594"/>
      <c r="D26" s="575"/>
      <c r="E26" s="533"/>
      <c r="F26" s="605"/>
      <c r="G26" s="606"/>
      <c r="H26" s="607" t="s">
        <v>456</v>
      </c>
      <c r="I26" s="608"/>
      <c r="J26" s="803">
        <f>SUM(J11+J12+J14+J17)</f>
        <v>75688.33</v>
      </c>
      <c r="K26" s="804">
        <f t="shared" si="5"/>
        <v>9.7881247757000231E-2</v>
      </c>
      <c r="L26" s="533"/>
      <c r="M26" s="576" t="s">
        <v>457</v>
      </c>
      <c r="N26" s="609">
        <f>SUM(N22+N24)</f>
        <v>225000</v>
      </c>
      <c r="O26" s="609">
        <f>SUM(O22+O24)</f>
        <v>0</v>
      </c>
      <c r="P26" s="610">
        <f>SUM(P22+P24)</f>
        <v>225000</v>
      </c>
      <c r="Q26" s="542"/>
    </row>
    <row r="27" spans="1:17" x14ac:dyDescent="0.15">
      <c r="A27" s="529"/>
      <c r="B27" s="562" t="s">
        <v>458</v>
      </c>
      <c r="C27" s="579">
        <f>'[1]Banking &amp; InvestM 21-22'!D44</f>
        <v>0</v>
      </c>
      <c r="D27" s="564"/>
      <c r="E27" s="533"/>
      <c r="F27" s="595"/>
      <c r="G27" s="611"/>
      <c r="H27" s="597" t="s">
        <v>459</v>
      </c>
      <c r="I27" s="598"/>
      <c r="J27" s="800">
        <f>SUM(J24:J26)</f>
        <v>773266.91</v>
      </c>
      <c r="K27" s="801"/>
      <c r="L27" s="533"/>
      <c r="M27" s="570"/>
      <c r="N27" s="586"/>
      <c r="O27" s="586"/>
      <c r="P27" s="587"/>
      <c r="Q27" s="542"/>
    </row>
    <row r="28" spans="1:17" x14ac:dyDescent="0.15">
      <c r="A28" s="529"/>
      <c r="B28" s="562" t="s">
        <v>460</v>
      </c>
      <c r="C28" s="579">
        <f>'[1]Banking &amp; InvestM 21-22'!D76</f>
        <v>0</v>
      </c>
      <c r="D28" s="564"/>
      <c r="E28" s="533"/>
      <c r="F28" s="565"/>
      <c r="G28" s="566"/>
      <c r="H28" s="580"/>
      <c r="I28" s="581"/>
      <c r="J28" s="798"/>
      <c r="K28" s="582"/>
      <c r="L28" s="533"/>
      <c r="M28" s="570"/>
      <c r="N28" s="586"/>
      <c r="O28" s="586"/>
      <c r="P28" s="587"/>
      <c r="Q28" s="542"/>
    </row>
    <row r="29" spans="1:17" x14ac:dyDescent="0.15">
      <c r="A29" s="529"/>
      <c r="B29" s="589" t="s">
        <v>461</v>
      </c>
      <c r="C29" s="590">
        <f>SUM(C27:C28)</f>
        <v>0</v>
      </c>
      <c r="D29" s="604"/>
      <c r="E29" s="533"/>
      <c r="F29" s="612" t="s">
        <v>462</v>
      </c>
      <c r="G29" s="613"/>
      <c r="H29" s="613"/>
      <c r="I29" s="613"/>
      <c r="J29" s="613"/>
      <c r="K29" s="805"/>
      <c r="L29" s="533"/>
      <c r="M29" s="614" t="s">
        <v>463</v>
      </c>
      <c r="N29" s="579"/>
      <c r="O29" s="579"/>
      <c r="P29" s="615"/>
      <c r="Q29" s="542"/>
    </row>
    <row r="30" spans="1:17" x14ac:dyDescent="0.15">
      <c r="A30" s="529"/>
      <c r="B30" s="562"/>
      <c r="C30" s="579"/>
      <c r="D30" s="564"/>
      <c r="E30" s="533"/>
      <c r="F30" s="616"/>
      <c r="G30" s="617"/>
      <c r="H30" s="618"/>
      <c r="I30" s="619"/>
      <c r="J30" s="806"/>
      <c r="K30" s="620"/>
      <c r="L30" s="533"/>
      <c r="M30" s="570"/>
      <c r="N30" s="586"/>
      <c r="O30" s="586"/>
      <c r="P30" s="587"/>
      <c r="Q30" s="542"/>
    </row>
    <row r="31" spans="1:17" x14ac:dyDescent="0.15">
      <c r="A31" s="529"/>
      <c r="B31" s="562"/>
      <c r="C31" s="579"/>
      <c r="D31" s="564"/>
      <c r="E31" s="533"/>
      <c r="F31" s="616"/>
      <c r="G31" s="617"/>
      <c r="H31" s="618"/>
      <c r="I31" s="619"/>
      <c r="J31" s="806"/>
      <c r="K31" s="620"/>
      <c r="L31" s="533"/>
      <c r="M31" s="621" t="s">
        <v>464</v>
      </c>
      <c r="N31" s="592">
        <v>115276</v>
      </c>
      <c r="O31" s="592">
        <v>0</v>
      </c>
      <c r="P31" s="593">
        <f t="shared" ref="P31" si="6">N31+O31</f>
        <v>115276</v>
      </c>
      <c r="Q31" s="542"/>
    </row>
    <row r="32" spans="1:17" x14ac:dyDescent="0.15">
      <c r="A32" s="529"/>
      <c r="B32" s="573" t="s">
        <v>465</v>
      </c>
      <c r="C32" s="594"/>
      <c r="D32" s="575"/>
      <c r="E32" s="533"/>
      <c r="F32" s="622">
        <v>1049</v>
      </c>
      <c r="G32" s="566"/>
      <c r="H32" s="623" t="s">
        <v>466</v>
      </c>
      <c r="I32" s="623"/>
      <c r="J32" s="623"/>
      <c r="K32" s="807"/>
      <c r="L32" s="533"/>
      <c r="M32" s="624"/>
      <c r="N32" s="586"/>
      <c r="O32" s="586"/>
      <c r="P32" s="587"/>
      <c r="Q32" s="542"/>
    </row>
    <row r="33" spans="1:17" s="629" customFormat="1" ht="15.55" x14ac:dyDescent="0.15">
      <c r="A33" s="625"/>
      <c r="B33" s="562" t="s">
        <v>323</v>
      </c>
      <c r="C33" s="579">
        <f>SUM(C17+C27)</f>
        <v>820052.88000000012</v>
      </c>
      <c r="D33" s="564"/>
      <c r="E33" s="626"/>
      <c r="F33" s="565">
        <v>1049.0999999999999</v>
      </c>
      <c r="G33" s="566" t="s">
        <v>435</v>
      </c>
      <c r="H33" s="580" t="s">
        <v>467</v>
      </c>
      <c r="I33" s="581"/>
      <c r="J33" s="798">
        <v>5000</v>
      </c>
      <c r="K33" s="582"/>
      <c r="L33" s="626"/>
      <c r="M33" s="627" t="s">
        <v>468</v>
      </c>
      <c r="N33" s="592">
        <v>115276</v>
      </c>
      <c r="O33" s="592">
        <v>0</v>
      </c>
      <c r="P33" s="593">
        <f t="shared" ref="P33" si="7">N33+O33</f>
        <v>115276</v>
      </c>
      <c r="Q33" s="628"/>
    </row>
    <row r="34" spans="1:17" s="629" customFormat="1" x14ac:dyDescent="0.15">
      <c r="A34" s="625"/>
      <c r="B34" s="562" t="s">
        <v>341</v>
      </c>
      <c r="C34" s="579">
        <f>C23</f>
        <v>144045.68</v>
      </c>
      <c r="D34" s="564"/>
      <c r="E34" s="626"/>
      <c r="F34" s="565">
        <v>1049.2</v>
      </c>
      <c r="G34" s="566" t="s">
        <v>435</v>
      </c>
      <c r="H34" s="580" t="s">
        <v>469</v>
      </c>
      <c r="I34" s="581"/>
      <c r="J34" s="798">
        <v>7000</v>
      </c>
      <c r="K34" s="582"/>
      <c r="L34" s="626"/>
      <c r="M34" s="630"/>
      <c r="N34" s="586"/>
      <c r="O34" s="586"/>
      <c r="P34" s="587"/>
      <c r="Q34" s="628"/>
    </row>
    <row r="35" spans="1:17" s="629" customFormat="1" ht="8.35" thickBot="1" x14ac:dyDescent="0.2">
      <c r="A35" s="625"/>
      <c r="B35" s="589" t="s">
        <v>470</v>
      </c>
      <c r="C35" s="590">
        <f>SUM(C33:C34)</f>
        <v>964098.56000000006</v>
      </c>
      <c r="D35" s="604"/>
      <c r="E35" s="626"/>
      <c r="F35" s="565">
        <v>1049.3</v>
      </c>
      <c r="G35" s="566" t="s">
        <v>435</v>
      </c>
      <c r="H35" s="580" t="s">
        <v>471</v>
      </c>
      <c r="I35" s="581"/>
      <c r="J35" s="798">
        <v>2729.59</v>
      </c>
      <c r="K35" s="582"/>
      <c r="L35" s="626"/>
      <c r="M35" s="631"/>
      <c r="N35" s="632"/>
      <c r="O35" s="632"/>
      <c r="P35" s="633"/>
      <c r="Q35" s="628"/>
    </row>
    <row r="36" spans="1:17" s="629" customFormat="1" x14ac:dyDescent="0.15">
      <c r="A36" s="625"/>
      <c r="B36" s="562"/>
      <c r="C36" s="579"/>
      <c r="D36" s="564"/>
      <c r="E36" s="626"/>
      <c r="F36" s="565">
        <v>1049.4000000000001</v>
      </c>
      <c r="G36" s="566" t="s">
        <v>435</v>
      </c>
      <c r="H36" s="580" t="s">
        <v>472</v>
      </c>
      <c r="I36" s="581"/>
      <c r="J36" s="798">
        <v>10000</v>
      </c>
      <c r="K36" s="582"/>
      <c r="L36" s="626"/>
      <c r="M36" s="634"/>
      <c r="N36" s="635"/>
      <c r="O36" s="635"/>
      <c r="P36" s="635"/>
      <c r="Q36" s="628"/>
    </row>
    <row r="37" spans="1:17" s="629" customFormat="1" x14ac:dyDescent="0.15">
      <c r="A37" s="625"/>
      <c r="B37" s="562"/>
      <c r="C37" s="579"/>
      <c r="D37" s="564"/>
      <c r="E37" s="626"/>
      <c r="F37" s="565"/>
      <c r="G37" s="566" t="s">
        <v>435</v>
      </c>
      <c r="H37" s="601" t="s">
        <v>473</v>
      </c>
      <c r="I37" s="602"/>
      <c r="J37" s="802">
        <f>SUM(J33:J36)</f>
        <v>24729.59</v>
      </c>
      <c r="K37" s="603"/>
      <c r="L37" s="626"/>
      <c r="M37" s="636"/>
      <c r="N37" s="637"/>
      <c r="O37" s="637"/>
      <c r="P37" s="637"/>
      <c r="Q37" s="628"/>
    </row>
    <row r="38" spans="1:17" s="629" customFormat="1" x14ac:dyDescent="0.15">
      <c r="A38" s="625"/>
      <c r="B38" s="562"/>
      <c r="C38" s="579"/>
      <c r="D38" s="564"/>
      <c r="E38" s="626"/>
      <c r="F38" s="565"/>
      <c r="G38" s="566"/>
      <c r="H38" s="580"/>
      <c r="I38" s="581"/>
      <c r="J38" s="798"/>
      <c r="K38" s="582"/>
      <c r="L38" s="626"/>
      <c r="M38" s="636"/>
      <c r="N38" s="637"/>
      <c r="O38" s="637"/>
      <c r="P38" s="637"/>
      <c r="Q38" s="628"/>
    </row>
    <row r="39" spans="1:17" s="629" customFormat="1" x14ac:dyDescent="0.15">
      <c r="A39" s="625"/>
      <c r="B39" s="638" t="s">
        <v>474</v>
      </c>
      <c r="C39" s="639"/>
      <c r="D39" s="640"/>
      <c r="E39" s="626"/>
      <c r="F39" s="565"/>
      <c r="G39" s="566"/>
      <c r="H39" s="567"/>
      <c r="I39" s="568"/>
      <c r="J39" s="797"/>
      <c r="K39" s="569"/>
      <c r="L39" s="626"/>
      <c r="M39" s="636"/>
      <c r="N39" s="637"/>
      <c r="O39" s="637"/>
      <c r="P39" s="637"/>
      <c r="Q39" s="628"/>
    </row>
    <row r="40" spans="1:17" s="629" customFormat="1" x14ac:dyDescent="0.15">
      <c r="A40" s="625"/>
      <c r="B40" s="641" t="s">
        <v>475</v>
      </c>
      <c r="C40" s="642"/>
      <c r="D40" s="643"/>
      <c r="E40" s="626"/>
      <c r="F40" s="644" t="s">
        <v>476</v>
      </c>
      <c r="G40" s="645"/>
      <c r="H40" s="645"/>
      <c r="I40" s="645"/>
      <c r="J40" s="645"/>
      <c r="K40" s="808"/>
      <c r="L40" s="626"/>
      <c r="M40" s="636"/>
      <c r="N40" s="637"/>
      <c r="O40" s="637"/>
      <c r="P40" s="637"/>
      <c r="Q40" s="628"/>
    </row>
    <row r="41" spans="1:17" s="629" customFormat="1" x14ac:dyDescent="0.15">
      <c r="A41" s="625"/>
      <c r="B41" s="562"/>
      <c r="C41" s="579"/>
      <c r="D41" s="564"/>
      <c r="E41" s="626"/>
      <c r="F41" s="644" t="s">
        <v>477</v>
      </c>
      <c r="G41" s="645"/>
      <c r="H41" s="645"/>
      <c r="I41" s="645"/>
      <c r="J41" s="645"/>
      <c r="K41" s="808"/>
      <c r="L41" s="626"/>
      <c r="M41" s="636"/>
      <c r="N41" s="637"/>
      <c r="O41" s="637"/>
      <c r="P41" s="637"/>
      <c r="Q41" s="628"/>
    </row>
    <row r="42" spans="1:17" s="629" customFormat="1" x14ac:dyDescent="0.15">
      <c r="A42" s="625"/>
      <c r="B42" s="641" t="s">
        <v>478</v>
      </c>
      <c r="C42" s="642"/>
      <c r="D42" s="643"/>
      <c r="E42" s="626"/>
      <c r="F42" s="644" t="s">
        <v>479</v>
      </c>
      <c r="G42" s="645"/>
      <c r="H42" s="645"/>
      <c r="I42" s="645"/>
      <c r="J42" s="645"/>
      <c r="K42" s="808"/>
      <c r="L42" s="626"/>
      <c r="M42" s="636"/>
      <c r="N42" s="637"/>
      <c r="O42" s="637"/>
      <c r="P42" s="637"/>
      <c r="Q42" s="628"/>
    </row>
    <row r="43" spans="1:17" s="629" customFormat="1" x14ac:dyDescent="0.15">
      <c r="A43" s="625"/>
      <c r="B43" s="562" t="s">
        <v>480</v>
      </c>
      <c r="C43" s="579"/>
      <c r="D43" s="564"/>
      <c r="E43" s="626"/>
      <c r="F43" s="644"/>
      <c r="G43" s="645"/>
      <c r="H43" s="645"/>
      <c r="I43" s="645"/>
      <c r="J43" s="645"/>
      <c r="K43" s="808"/>
      <c r="L43" s="626"/>
      <c r="M43" s="636"/>
      <c r="N43" s="637"/>
      <c r="O43" s="637"/>
      <c r="P43" s="637"/>
      <c r="Q43" s="628"/>
    </row>
    <row r="44" spans="1:17" s="629" customFormat="1" ht="11.65" customHeight="1" x14ac:dyDescent="0.15">
      <c r="A44" s="625"/>
      <c r="B44" s="562"/>
      <c r="C44" s="579"/>
      <c r="D44" s="564"/>
      <c r="E44" s="626"/>
      <c r="F44" s="646"/>
      <c r="G44" s="647"/>
      <c r="H44" s="648"/>
      <c r="I44" s="581"/>
      <c r="J44" s="809"/>
      <c r="K44" s="649"/>
      <c r="L44" s="626"/>
      <c r="M44" s="636"/>
      <c r="N44" s="637"/>
      <c r="O44" s="637"/>
      <c r="P44" s="637"/>
      <c r="Q44" s="628"/>
    </row>
    <row r="45" spans="1:17" ht="18.850000000000001" customHeight="1" thickBot="1" x14ac:dyDescent="0.2">
      <c r="A45" s="625"/>
      <c r="B45" s="650" t="s">
        <v>481</v>
      </c>
      <c r="C45" s="651"/>
      <c r="D45" s="652"/>
      <c r="E45" s="626"/>
      <c r="F45" s="653"/>
      <c r="G45" s="654"/>
      <c r="H45" s="655"/>
      <c r="I45" s="656"/>
      <c r="J45" s="810"/>
      <c r="K45" s="657"/>
      <c r="L45" s="626"/>
      <c r="M45" s="636"/>
      <c r="N45" s="637"/>
      <c r="O45" s="637"/>
      <c r="P45" s="637"/>
      <c r="Q45" s="628"/>
    </row>
    <row r="46" spans="1:17" s="500" customFormat="1" x14ac:dyDescent="0.15">
      <c r="A46" s="625"/>
      <c r="B46" s="658"/>
      <c r="C46" s="659"/>
      <c r="D46" s="660"/>
      <c r="E46" s="626"/>
      <c r="F46" s="661"/>
      <c r="G46" s="662"/>
      <c r="H46" s="663"/>
      <c r="I46" s="664"/>
      <c r="J46" s="665"/>
      <c r="K46" s="811"/>
      <c r="L46" s="626"/>
      <c r="N46" s="502"/>
      <c r="O46" s="502"/>
      <c r="P46" s="502"/>
      <c r="Q46" s="628"/>
    </row>
    <row r="47" spans="1:17" s="500" customFormat="1" x14ac:dyDescent="0.15">
      <c r="A47" s="629"/>
      <c r="B47" s="658"/>
      <c r="C47" s="659"/>
      <c r="D47" s="660"/>
      <c r="E47" s="629"/>
      <c r="F47" s="661"/>
      <c r="G47" s="662"/>
      <c r="H47" s="663"/>
      <c r="I47" s="664"/>
      <c r="J47" s="665"/>
      <c r="K47" s="812"/>
      <c r="L47" s="629"/>
      <c r="M47" s="543"/>
      <c r="N47" s="666"/>
      <c r="O47" s="666"/>
      <c r="P47" s="666"/>
      <c r="Q47" s="628"/>
    </row>
    <row r="48" spans="1:17" s="500" customFormat="1" ht="8.35" thickBot="1" x14ac:dyDescent="0.2">
      <c r="A48" s="629"/>
      <c r="B48" s="813"/>
      <c r="C48" s="814"/>
      <c r="D48" s="815"/>
      <c r="E48" s="671"/>
      <c r="F48" s="671"/>
      <c r="G48" s="816"/>
      <c r="H48" s="817"/>
      <c r="I48" s="818"/>
      <c r="J48" s="819"/>
      <c r="K48" s="820"/>
      <c r="L48" s="629"/>
      <c r="M48" s="543"/>
      <c r="N48" s="666"/>
      <c r="O48" s="666"/>
      <c r="P48" s="666"/>
      <c r="Q48" s="628"/>
    </row>
    <row r="49" spans="1:18" s="500" customFormat="1" x14ac:dyDescent="0.15">
      <c r="A49" s="679"/>
      <c r="B49" s="672"/>
      <c r="C49" s="673"/>
      <c r="D49" s="674"/>
      <c r="E49" s="674"/>
      <c r="F49" s="674"/>
      <c r="G49" s="675"/>
      <c r="H49" s="676"/>
      <c r="I49" s="677"/>
      <c r="J49" s="677"/>
      <c r="K49" s="678"/>
      <c r="L49" s="821"/>
      <c r="M49" s="629"/>
      <c r="N49" s="543"/>
      <c r="O49" s="666"/>
      <c r="P49" s="666"/>
      <c r="Q49" s="666"/>
      <c r="R49" s="628"/>
    </row>
    <row r="50" spans="1:18" s="500" customFormat="1" ht="10" x14ac:dyDescent="0.2">
      <c r="A50" s="679"/>
      <c r="B50" s="680" t="s">
        <v>482</v>
      </c>
      <c r="C50" s="681"/>
      <c r="D50" s="682"/>
      <c r="E50" s="682"/>
      <c r="F50" s="682"/>
      <c r="G50" s="683"/>
      <c r="H50" s="684"/>
      <c r="I50" s="685"/>
      <c r="J50" s="685"/>
      <c r="K50" s="686"/>
      <c r="L50" s="821"/>
      <c r="M50" s="629"/>
      <c r="N50" s="543"/>
      <c r="O50" s="666"/>
      <c r="P50" s="666"/>
      <c r="Q50" s="666"/>
      <c r="R50" s="628"/>
    </row>
    <row r="51" spans="1:18" x14ac:dyDescent="0.15">
      <c r="A51" s="679"/>
      <c r="B51" s="687"/>
      <c r="C51" s="688"/>
      <c r="D51" s="698"/>
      <c r="E51" s="698"/>
      <c r="F51" s="698"/>
      <c r="G51" s="695"/>
      <c r="H51" s="689"/>
      <c r="I51" s="691"/>
      <c r="J51" s="691"/>
      <c r="K51" s="700"/>
      <c r="L51" s="821"/>
      <c r="M51" s="629"/>
      <c r="N51" s="543"/>
      <c r="Q51" s="666"/>
      <c r="R51" s="628"/>
    </row>
    <row r="52" spans="1:18" s="500" customFormat="1" x14ac:dyDescent="0.15">
      <c r="A52" s="679"/>
      <c r="B52" s="687" t="s">
        <v>483</v>
      </c>
      <c r="C52" s="688"/>
      <c r="D52" s="689"/>
      <c r="E52" s="689"/>
      <c r="F52" s="689"/>
      <c r="G52" s="690"/>
      <c r="H52" s="689"/>
      <c r="I52" s="691"/>
      <c r="J52" s="822">
        <f>C17</f>
        <v>820052.88000000012</v>
      </c>
      <c r="K52" s="823"/>
      <c r="L52" s="821"/>
      <c r="M52" s="629"/>
      <c r="N52" s="543"/>
      <c r="O52" s="666"/>
      <c r="P52" s="666"/>
      <c r="Q52" s="666"/>
      <c r="R52" s="628"/>
    </row>
    <row r="53" spans="1:18" s="500" customFormat="1" x14ac:dyDescent="0.15">
      <c r="A53" s="679"/>
      <c r="B53" s="687" t="s">
        <v>484</v>
      </c>
      <c r="C53" s="688"/>
      <c r="D53" s="689"/>
      <c r="E53" s="689"/>
      <c r="F53" s="689"/>
      <c r="G53" s="690"/>
      <c r="H53" s="689"/>
      <c r="I53" s="691"/>
      <c r="J53" s="822">
        <f>J21</f>
        <v>773266.91</v>
      </c>
      <c r="K53" s="823"/>
      <c r="L53" s="821"/>
      <c r="M53" s="629"/>
      <c r="N53" s="543"/>
      <c r="O53" s="666"/>
      <c r="P53" s="666"/>
      <c r="Q53" s="666"/>
      <c r="R53" s="628"/>
    </row>
    <row r="54" spans="1:18" s="500" customFormat="1" x14ac:dyDescent="0.15">
      <c r="A54" s="679"/>
      <c r="B54" s="692" t="s">
        <v>485</v>
      </c>
      <c r="C54" s="693"/>
      <c r="D54" s="694"/>
      <c r="E54" s="694"/>
      <c r="F54" s="694"/>
      <c r="G54" s="695"/>
      <c r="H54" s="696"/>
      <c r="I54" s="697"/>
      <c r="J54" s="824">
        <f>J52-J53</f>
        <v>46785.970000000088</v>
      </c>
      <c r="K54" s="825"/>
      <c r="L54" s="821"/>
      <c r="M54" s="629"/>
      <c r="N54" s="543"/>
      <c r="O54" s="666"/>
      <c r="P54" s="666"/>
      <c r="Q54" s="666"/>
      <c r="R54" s="628"/>
    </row>
    <row r="55" spans="1:18" s="500" customFormat="1" x14ac:dyDescent="0.15">
      <c r="A55" s="679"/>
      <c r="B55" s="687"/>
      <c r="C55" s="688"/>
      <c r="D55" s="698"/>
      <c r="E55" s="698"/>
      <c r="F55" s="698"/>
      <c r="G55" s="695"/>
      <c r="H55" s="689"/>
      <c r="I55" s="691"/>
      <c r="J55" s="693"/>
      <c r="K55" s="823"/>
      <c r="L55" s="821"/>
      <c r="M55" s="629"/>
      <c r="N55" s="543"/>
      <c r="O55" s="666"/>
      <c r="P55" s="666"/>
      <c r="Q55" s="666"/>
      <c r="R55" s="628"/>
    </row>
    <row r="56" spans="1:18" s="500" customFormat="1" x14ac:dyDescent="0.15">
      <c r="A56" s="679"/>
      <c r="B56" s="687" t="s">
        <v>486</v>
      </c>
      <c r="C56" s="688"/>
      <c r="D56" s="698"/>
      <c r="E56" s="698"/>
      <c r="F56" s="698"/>
      <c r="G56" s="695"/>
      <c r="H56" s="689"/>
      <c r="I56" s="691"/>
      <c r="J56" s="826">
        <f>C23</f>
        <v>144045.68</v>
      </c>
      <c r="K56" s="823"/>
      <c r="L56" s="821"/>
      <c r="M56" s="629"/>
      <c r="N56" s="543"/>
      <c r="O56" s="666"/>
      <c r="P56" s="666"/>
      <c r="Q56" s="666"/>
      <c r="R56" s="628"/>
    </row>
    <row r="57" spans="1:18" x14ac:dyDescent="0.15">
      <c r="A57" s="679"/>
      <c r="B57" s="692" t="s">
        <v>487</v>
      </c>
      <c r="C57" s="693"/>
      <c r="D57" s="694"/>
      <c r="E57" s="694"/>
      <c r="F57" s="694"/>
      <c r="G57" s="695"/>
      <c r="H57" s="694"/>
      <c r="I57" s="699"/>
      <c r="J57" s="826">
        <f>J54+J56</f>
        <v>190831.65000000008</v>
      </c>
      <c r="K57" s="827"/>
      <c r="L57" s="821"/>
      <c r="M57" s="629"/>
      <c r="N57" s="543"/>
      <c r="Q57" s="666"/>
      <c r="R57" s="628"/>
    </row>
    <row r="58" spans="1:18" x14ac:dyDescent="0.15">
      <c r="A58" s="679"/>
      <c r="B58" s="687"/>
      <c r="C58" s="688"/>
      <c r="D58" s="698"/>
      <c r="E58" s="698"/>
      <c r="F58" s="698"/>
      <c r="G58" s="695"/>
      <c r="H58" s="689"/>
      <c r="I58" s="691"/>
      <c r="J58" s="691"/>
      <c r="K58" s="700"/>
      <c r="L58" s="821"/>
      <c r="M58" s="629"/>
      <c r="N58" s="543"/>
      <c r="Q58" s="666"/>
      <c r="R58" s="628"/>
    </row>
    <row r="59" spans="1:18" ht="8.35" thickBot="1" x14ac:dyDescent="0.2">
      <c r="A59" s="679"/>
      <c r="B59" s="701"/>
      <c r="C59" s="702"/>
      <c r="D59" s="703"/>
      <c r="E59" s="703"/>
      <c r="F59" s="703"/>
      <c r="G59" s="704"/>
      <c r="H59" s="705"/>
      <c r="I59" s="706"/>
      <c r="J59" s="706"/>
      <c r="K59" s="707"/>
      <c r="L59" s="821"/>
      <c r="M59" s="629"/>
      <c r="N59" s="543"/>
      <c r="Q59" s="666"/>
      <c r="R59" s="628"/>
    </row>
    <row r="60" spans="1:18" x14ac:dyDescent="0.15">
      <c r="A60" s="679"/>
      <c r="B60" s="658"/>
      <c r="C60" s="708"/>
      <c r="D60" s="660"/>
      <c r="E60" s="709"/>
      <c r="F60" s="658"/>
      <c r="G60" s="710"/>
      <c r="H60" s="658"/>
      <c r="I60" s="664"/>
      <c r="J60" s="708"/>
      <c r="K60" s="812"/>
      <c r="L60" s="629"/>
      <c r="Q60" s="628"/>
    </row>
    <row r="61" spans="1:18" x14ac:dyDescent="0.15">
      <c r="A61" s="671"/>
      <c r="B61" s="658"/>
      <c r="C61" s="708"/>
      <c r="D61" s="660"/>
      <c r="E61" s="709"/>
      <c r="F61" s="658"/>
      <c r="G61" s="710"/>
      <c r="H61" s="658"/>
      <c r="I61" s="664"/>
      <c r="J61" s="708"/>
      <c r="K61" s="828"/>
      <c r="L61" s="629"/>
      <c r="Q61" s="628"/>
    </row>
    <row r="62" spans="1:18" x14ac:dyDescent="0.15">
      <c r="A62" s="671"/>
      <c r="K62" s="829"/>
      <c r="Q62" s="628"/>
    </row>
    <row r="63" spans="1:18" x14ac:dyDescent="0.15">
      <c r="A63" s="669"/>
      <c r="E63" s="669"/>
      <c r="F63" s="669"/>
      <c r="G63" s="711"/>
      <c r="H63" s="543"/>
      <c r="I63" s="712"/>
      <c r="J63" s="668"/>
      <c r="K63" s="830"/>
      <c r="L63" s="669"/>
      <c r="Q63" s="628"/>
    </row>
    <row r="64" spans="1:18" x14ac:dyDescent="0.15">
      <c r="A64" s="669"/>
      <c r="E64" s="669"/>
      <c r="F64" s="669"/>
      <c r="G64" s="711"/>
      <c r="H64" s="543"/>
      <c r="I64" s="712"/>
      <c r="J64" s="668"/>
      <c r="K64" s="668"/>
      <c r="L64" s="669"/>
    </row>
    <row r="65" spans="1:18" x14ac:dyDescent="0.15">
      <c r="A65" s="669"/>
      <c r="E65" s="669"/>
      <c r="F65" s="669"/>
      <c r="G65" s="711"/>
      <c r="H65" s="543"/>
      <c r="I65" s="712"/>
      <c r="J65" s="668"/>
      <c r="K65" s="668"/>
      <c r="L65" s="669"/>
    </row>
    <row r="66" spans="1:18" s="666" customFormat="1" x14ac:dyDescent="0.15">
      <c r="A66" s="543"/>
      <c r="B66" s="667"/>
      <c r="D66" s="669"/>
      <c r="E66" s="543"/>
      <c r="F66" s="543"/>
      <c r="G66" s="521"/>
      <c r="H66" s="543"/>
      <c r="I66" s="712"/>
      <c r="L66" s="543"/>
      <c r="M66" s="543"/>
      <c r="Q66" s="543"/>
      <c r="R66" s="543"/>
    </row>
    <row r="67" spans="1:18" s="666" customFormat="1" x14ac:dyDescent="0.15">
      <c r="A67" s="543"/>
      <c r="B67" s="667"/>
      <c r="D67" s="669"/>
      <c r="E67" s="543"/>
      <c r="F67" s="543"/>
      <c r="G67" s="521"/>
      <c r="H67" s="543"/>
      <c r="I67" s="712"/>
      <c r="L67" s="543"/>
      <c r="M67" s="543"/>
      <c r="Q67" s="543"/>
      <c r="R67" s="543"/>
    </row>
    <row r="68" spans="1:18" s="666" customFormat="1" x14ac:dyDescent="0.15">
      <c r="A68" s="543"/>
      <c r="B68" s="667"/>
      <c r="D68" s="669"/>
      <c r="E68" s="543"/>
      <c r="F68" s="543"/>
      <c r="G68" s="521"/>
      <c r="H68" s="543"/>
      <c r="I68" s="712"/>
      <c r="L68" s="543"/>
      <c r="M68" s="543"/>
      <c r="Q68" s="543"/>
      <c r="R68" s="543"/>
    </row>
    <row r="69" spans="1:18" s="666" customFormat="1" x14ac:dyDescent="0.15">
      <c r="A69" s="543"/>
      <c r="B69" s="667"/>
      <c r="D69" s="669"/>
      <c r="E69" s="543"/>
      <c r="F69" s="543"/>
      <c r="G69" s="521"/>
      <c r="H69" s="543"/>
      <c r="I69" s="712"/>
      <c r="L69" s="543"/>
      <c r="M69" s="543"/>
      <c r="Q69" s="543"/>
      <c r="R69" s="543"/>
    </row>
    <row r="70" spans="1:18" s="666" customFormat="1" x14ac:dyDescent="0.15">
      <c r="A70" s="543"/>
      <c r="B70" s="667"/>
      <c r="D70" s="669"/>
      <c r="E70" s="543"/>
      <c r="F70" s="543"/>
      <c r="G70" s="521"/>
      <c r="H70" s="543"/>
      <c r="I70" s="712"/>
      <c r="L70" s="543"/>
      <c r="M70" s="543"/>
      <c r="Q70" s="543"/>
      <c r="R70" s="543"/>
    </row>
    <row r="71" spans="1:18" s="666" customFormat="1" x14ac:dyDescent="0.15">
      <c r="A71" s="543"/>
      <c r="B71" s="667"/>
      <c r="D71" s="669"/>
      <c r="E71" s="543"/>
      <c r="F71" s="543"/>
      <c r="G71" s="521"/>
      <c r="H71" s="543"/>
      <c r="I71" s="712"/>
      <c r="L71" s="543"/>
      <c r="M71" s="543"/>
      <c r="Q71" s="543"/>
      <c r="R71" s="543"/>
    </row>
    <row r="72" spans="1:18" s="666" customFormat="1" x14ac:dyDescent="0.15">
      <c r="A72" s="543"/>
      <c r="B72" s="667"/>
      <c r="D72" s="669"/>
      <c r="E72" s="543"/>
      <c r="F72" s="543"/>
      <c r="G72" s="521"/>
      <c r="H72" s="543"/>
      <c r="I72" s="712"/>
      <c r="L72" s="543"/>
      <c r="M72" s="543"/>
      <c r="Q72" s="543"/>
      <c r="R72" s="543"/>
    </row>
    <row r="73" spans="1:18" s="666" customFormat="1" x14ac:dyDescent="0.15">
      <c r="A73" s="543"/>
      <c r="B73" s="667"/>
      <c r="D73" s="669"/>
      <c r="E73" s="543"/>
      <c r="F73" s="543"/>
      <c r="G73" s="521"/>
      <c r="H73" s="543"/>
      <c r="I73" s="712"/>
      <c r="L73" s="543"/>
      <c r="M73" s="543"/>
      <c r="Q73" s="543"/>
      <c r="R73" s="543"/>
    </row>
    <row r="74" spans="1:18" s="666" customFormat="1" x14ac:dyDescent="0.15">
      <c r="A74" s="543"/>
      <c r="B74" s="667"/>
      <c r="D74" s="669"/>
      <c r="E74" s="543"/>
      <c r="F74" s="543"/>
      <c r="G74" s="521"/>
      <c r="H74" s="543"/>
      <c r="I74" s="712"/>
      <c r="L74" s="543"/>
      <c r="M74" s="543"/>
      <c r="Q74" s="543"/>
      <c r="R74" s="543"/>
    </row>
    <row r="75" spans="1:18" s="666" customFormat="1" x14ac:dyDescent="0.15">
      <c r="A75" s="543"/>
      <c r="B75" s="667"/>
      <c r="D75" s="669"/>
      <c r="E75" s="543"/>
      <c r="F75" s="543"/>
      <c r="G75" s="521"/>
      <c r="H75" s="543"/>
      <c r="I75" s="712"/>
      <c r="L75" s="543"/>
      <c r="M75" s="543"/>
      <c r="Q75" s="543"/>
      <c r="R75" s="543"/>
    </row>
    <row r="76" spans="1:18" s="666" customFormat="1" x14ac:dyDescent="0.15">
      <c r="A76" s="543"/>
      <c r="B76" s="667"/>
      <c r="D76" s="669"/>
      <c r="E76" s="543"/>
      <c r="F76" s="543"/>
      <c r="G76" s="521"/>
      <c r="H76" s="543"/>
      <c r="I76" s="712"/>
      <c r="L76" s="543"/>
      <c r="M76" s="543"/>
      <c r="Q76" s="543"/>
      <c r="R76" s="543"/>
    </row>
    <row r="77" spans="1:18" s="666" customFormat="1" x14ac:dyDescent="0.15">
      <c r="A77" s="543"/>
      <c r="B77" s="667"/>
      <c r="D77" s="669"/>
      <c r="E77" s="543"/>
      <c r="F77" s="543"/>
      <c r="G77" s="521"/>
      <c r="H77" s="667"/>
      <c r="I77" s="670"/>
      <c r="L77" s="543"/>
      <c r="M77" s="543"/>
      <c r="Q77" s="543"/>
      <c r="R77" s="543"/>
    </row>
  </sheetData>
  <mergeCells count="16">
    <mergeCell ref="B42:D42"/>
    <mergeCell ref="F42:J43"/>
    <mergeCell ref="B45:D45"/>
    <mergeCell ref="F29:J29"/>
    <mergeCell ref="H32:J32"/>
    <mergeCell ref="B39:D39"/>
    <mergeCell ref="B40:D40"/>
    <mergeCell ref="F40:J40"/>
    <mergeCell ref="F41:J41"/>
    <mergeCell ref="M3:N3"/>
    <mergeCell ref="B7:D7"/>
    <mergeCell ref="F7:J7"/>
    <mergeCell ref="M7:P7"/>
    <mergeCell ref="B8:D8"/>
    <mergeCell ref="F8:J8"/>
    <mergeCell ref="M8:P8"/>
  </mergeCells>
  <pageMargins left="0.2" right="0.2" top="0.3" bottom="0.45" header="0.3" footer="0.3"/>
  <pageSetup orientation="landscape" errors="blank" r:id="rId1"/>
  <headerFooter>
    <oddFooter>&amp;L&amp;"Arial,Regular"&amp;6Page &amp;P - As of &amp;D</oddFooter>
  </headerFooter>
  <rowBreaks count="1" manualBreakCount="1">
    <brk id="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</vt:i4>
      </vt:variant>
    </vt:vector>
  </HeadingPairs>
  <TitlesOfParts>
    <vt:vector size="24" baseType="lpstr">
      <vt:lpstr>Financials Snapshot 21-22</vt:lpstr>
      <vt:lpstr>Fiscal Highlights 21-22</vt:lpstr>
      <vt:lpstr>Income Statement 21-22</vt:lpstr>
      <vt:lpstr>Bainbridge Is 21-22</vt:lpstr>
      <vt:lpstr>Committees 21-22</vt:lpstr>
      <vt:lpstr>Balance Sheet 21-22</vt:lpstr>
      <vt:lpstr>Banking &amp; InvestM 21-22</vt:lpstr>
      <vt:lpstr>Capital Projects 21-22</vt:lpstr>
      <vt:lpstr>Capital Assets &amp; Funds 21-22</vt:lpstr>
      <vt:lpstr>Membership 21-22</vt:lpstr>
      <vt:lpstr>'Bainbridge Is 21-22'!Print_Area</vt:lpstr>
      <vt:lpstr>'Balance Sheet 21-22'!Print_Area</vt:lpstr>
      <vt:lpstr>'Banking &amp; InvestM 21-22'!Print_Area</vt:lpstr>
      <vt:lpstr>'Capital Assets &amp; Funds 21-22'!Print_Area</vt:lpstr>
      <vt:lpstr>'Capital Projects 21-22'!Print_Area</vt:lpstr>
      <vt:lpstr>'Committees 21-22'!Print_Area</vt:lpstr>
      <vt:lpstr>'Financials Snapshot 21-22'!Print_Area</vt:lpstr>
      <vt:lpstr>'Fiscal Highlights 21-22'!Print_Area</vt:lpstr>
      <vt:lpstr>'Income Statement 21-22'!Print_Area</vt:lpstr>
      <vt:lpstr>'Membership 21-22'!Print_Area</vt:lpstr>
      <vt:lpstr>'Capital Assets &amp; Funds 21-22'!Print_Titles</vt:lpstr>
      <vt:lpstr>'Financials Snapshot 21-22'!Print_Titles</vt:lpstr>
      <vt:lpstr>'Fiscal Highlights 21-22'!Print_Titles</vt:lpstr>
      <vt:lpstr>'Membership 21-22'!Print_Titles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Carlson</dc:creator>
  <cp:lastModifiedBy>Joyce Carlson</cp:lastModifiedBy>
  <cp:lastPrinted>2021-11-03T09:57:30Z</cp:lastPrinted>
  <dcterms:created xsi:type="dcterms:W3CDTF">2021-11-03T08:46:10Z</dcterms:created>
  <dcterms:modified xsi:type="dcterms:W3CDTF">2021-11-03T09:59:22Z</dcterms:modified>
</cp:coreProperties>
</file>